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worksheets/sheet26.xml" ContentType="application/vnd.openxmlformats-officedocument.spreadsheetml.worksheet+xml"/>
  <Override PartName="/xl/drawings/drawing9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75" windowWidth="5460" windowHeight="7890" firstSheet="17" activeTab="26"/>
  </bookViews>
  <sheets>
    <sheet name="2表" sheetId="1" r:id="rId1"/>
    <sheet name="3表" sheetId="2" r:id="rId2"/>
    <sheet name="4表" sheetId="3" r:id="rId3"/>
    <sheet name="5表" sheetId="4" r:id="rId4"/>
    <sheet name="6表" sheetId="5" r:id="rId5"/>
    <sheet name="7表" sheetId="6" r:id="rId6"/>
    <sheet name="8e表・9e表" sheetId="7" r:id="rId7"/>
    <sheet name="10表" sheetId="8" r:id="rId8"/>
    <sheet name="11表" sheetId="9" r:id="rId9"/>
    <sheet name="12表" sheetId="10" r:id="rId10"/>
    <sheet name="13表" sheetId="11" r:id="rId11"/>
    <sheet name="14表" sheetId="12" r:id="rId12"/>
    <sheet name="14の2表" sheetId="13" r:id="rId13"/>
    <sheet name="15表" sheetId="14" r:id="rId14"/>
    <sheet name="16表" sheetId="15" r:id="rId15"/>
    <sheet name="17表" sheetId="16" r:id="rId16"/>
    <sheet name="18表" sheetId="17" r:id="rId17"/>
    <sheet name="19表" sheetId="18" r:id="rId18"/>
    <sheet name="20表・21表・22表" sheetId="19" r:id="rId19"/>
    <sheet name="23表" sheetId="20" r:id="rId20"/>
    <sheet name="24表・25表" sheetId="21" r:id="rId21"/>
    <sheet name="26表・27表・28表" sheetId="22" r:id="rId22"/>
    <sheet name="29表・30表・31表" sheetId="23" r:id="rId23"/>
    <sheet name="32表" sheetId="24" r:id="rId24"/>
    <sheet name="第33表" sheetId="25" r:id="rId25"/>
    <sheet name="第34表" sheetId="26" r:id="rId26"/>
    <sheet name="35表" sheetId="27" r:id="rId27"/>
  </sheets>
  <definedNames>
    <definedName name="_xlnm.Print_Area" localSheetId="7">'10表'!$A$1:$AO$26</definedName>
    <definedName name="_xlnm.Print_Area" localSheetId="13">'15表'!$A$1:$L$40</definedName>
  </definedNames>
  <calcPr fullCalcOnLoad="1"/>
</workbook>
</file>

<file path=xl/sharedStrings.xml><?xml version="1.0" encoding="utf-8"?>
<sst xmlns="http://schemas.openxmlformats.org/spreadsheetml/2006/main" count="2416" uniqueCount="1086">
  <si>
    <t>吏員</t>
  </si>
  <si>
    <t>その他</t>
  </si>
  <si>
    <t>団員</t>
  </si>
  <si>
    <t>高知市</t>
  </si>
  <si>
    <t>室戸市</t>
  </si>
  <si>
    <t>安芸市</t>
  </si>
  <si>
    <t>南国市</t>
  </si>
  <si>
    <t>土佐市</t>
  </si>
  <si>
    <t>土佐清水市</t>
  </si>
  <si>
    <t>構成団体計</t>
  </si>
  <si>
    <t>須崎市</t>
  </si>
  <si>
    <t>中土佐町</t>
  </si>
  <si>
    <t>梼原町</t>
  </si>
  <si>
    <t>安田町</t>
  </si>
  <si>
    <t>田野町</t>
  </si>
  <si>
    <t>奈半利町</t>
  </si>
  <si>
    <t>北川村</t>
  </si>
  <si>
    <t>馬路村</t>
  </si>
  <si>
    <t>日高村</t>
  </si>
  <si>
    <t>土佐町</t>
  </si>
  <si>
    <t>大川村</t>
  </si>
  <si>
    <t>宿毛市</t>
  </si>
  <si>
    <t>大月町</t>
  </si>
  <si>
    <t>三原村</t>
  </si>
  <si>
    <t>東洋町</t>
  </si>
  <si>
    <t>芸西村</t>
  </si>
  <si>
    <t>消防組合計</t>
  </si>
  <si>
    <t>消</t>
  </si>
  <si>
    <t>防</t>
  </si>
  <si>
    <t>本</t>
  </si>
  <si>
    <t>部</t>
  </si>
  <si>
    <t>設</t>
  </si>
  <si>
    <t>置</t>
  </si>
  <si>
    <t>市</t>
  </si>
  <si>
    <t>高幡消防組合</t>
  </si>
  <si>
    <t>中芸広域連合</t>
  </si>
  <si>
    <t>合計</t>
  </si>
  <si>
    <t>計</t>
  </si>
  <si>
    <t>佐川町</t>
  </si>
  <si>
    <t>越知町</t>
  </si>
  <si>
    <t>本山町</t>
  </si>
  <si>
    <t>大豊町</t>
  </si>
  <si>
    <t>建物</t>
  </si>
  <si>
    <t>林野</t>
  </si>
  <si>
    <t>車輌</t>
  </si>
  <si>
    <t>船舶</t>
  </si>
  <si>
    <t>火元</t>
  </si>
  <si>
    <t>全焼</t>
  </si>
  <si>
    <t>半焼</t>
  </si>
  <si>
    <t>部分焼</t>
  </si>
  <si>
    <t>全損</t>
  </si>
  <si>
    <t>半損</t>
  </si>
  <si>
    <t>小損</t>
  </si>
  <si>
    <t>り災人員</t>
  </si>
  <si>
    <t>焼損面積</t>
  </si>
  <si>
    <t>林野ａ</t>
  </si>
  <si>
    <t>収容物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</si>
  <si>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</si>
  <si>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</si>
  <si>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</si>
  <si>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</si>
  <si>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</si>
  <si>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</si>
  <si>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</si>
  <si>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</si>
  <si>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</si>
  <si>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</si>
  <si>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</si>
  <si>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</si>
  <si>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火　災　件　数</t>
  </si>
  <si>
    <t>焼　損　棟　数</t>
  </si>
  <si>
    <t>り 災 世 帯 数</t>
  </si>
  <si>
    <t>死　　　者</t>
  </si>
  <si>
    <t>負　傷　者</t>
  </si>
  <si>
    <t>損害額</t>
  </si>
  <si>
    <t>1件あたり</t>
  </si>
  <si>
    <t>千円</t>
  </si>
  <si>
    <t>構成比</t>
  </si>
  <si>
    <t>月　　　　別　　　　件　　　　数</t>
  </si>
  <si>
    <t>平　均</t>
  </si>
  <si>
    <t>月</t>
  </si>
  <si>
    <t>時間</t>
  </si>
  <si>
    <t>不明</t>
  </si>
  <si>
    <t>件数</t>
  </si>
  <si>
    <t>損　　害　　額</t>
  </si>
  <si>
    <t>第11表　市町村別火災発生状況</t>
  </si>
  <si>
    <t>床面積</t>
  </si>
  <si>
    <t>表面積</t>
  </si>
  <si>
    <t>建物　㎡</t>
  </si>
  <si>
    <t>建　　　　物</t>
  </si>
  <si>
    <t>火　　元</t>
  </si>
  <si>
    <t>年</t>
  </si>
  <si>
    <t>県　　　計</t>
  </si>
  <si>
    <t>損　　　害　　　額（千円）</t>
  </si>
  <si>
    <t>第10表　月別火災の状況</t>
  </si>
  <si>
    <t>第９表　時間別火災発生状況</t>
  </si>
  <si>
    <t>爆発</t>
  </si>
  <si>
    <t>16年</t>
  </si>
  <si>
    <t>市　　計</t>
  </si>
  <si>
    <t>第８表　月別年別火災発生件数の状況</t>
  </si>
  <si>
    <t>17年</t>
  </si>
  <si>
    <t>津野町</t>
  </si>
  <si>
    <t>四万十市</t>
  </si>
  <si>
    <t>高吾北広域町村事務組合</t>
  </si>
  <si>
    <t>仁淀消防組合</t>
  </si>
  <si>
    <t>嶺北広域行政事務組合</t>
  </si>
  <si>
    <t>幡多中央消防組合</t>
  </si>
  <si>
    <t>幡多西部消防組合</t>
  </si>
  <si>
    <t>仁淀川町</t>
  </si>
  <si>
    <t>第２表　消防機関及び消防力の現況</t>
  </si>
  <si>
    <t>本部・署・所</t>
  </si>
  <si>
    <t>消防職団員</t>
  </si>
  <si>
    <t>消　　　　防　　　　資　　　　機　　　　材</t>
  </si>
  <si>
    <t>消　　　　　　防　　　　　　水　　　　　　利</t>
  </si>
  <si>
    <t>消防本部</t>
  </si>
  <si>
    <t>消防職員</t>
  </si>
  <si>
    <t>消防団員</t>
  </si>
  <si>
    <t>消防本部・署・所</t>
  </si>
  <si>
    <t>消　防　団</t>
  </si>
  <si>
    <t>消防用無線</t>
  </si>
  <si>
    <t>消火栓</t>
  </si>
  <si>
    <t>公　　　　設</t>
  </si>
  <si>
    <t>私　　　　設</t>
  </si>
  <si>
    <t>消火栓防火水　槽等計</t>
  </si>
  <si>
    <t>そ　　　の　　　他</t>
  </si>
  <si>
    <t>設　　置</t>
  </si>
  <si>
    <t>本部</t>
  </si>
  <si>
    <t>署</t>
  </si>
  <si>
    <t>所</t>
  </si>
  <si>
    <t>団</t>
  </si>
  <si>
    <t>分団</t>
  </si>
  <si>
    <t>はしご付(屈折) 消防車</t>
  </si>
  <si>
    <t>小型動力ポンプ付積載車</t>
  </si>
  <si>
    <t>基地局及 び固定局</t>
  </si>
  <si>
    <t>移動局</t>
  </si>
  <si>
    <t>公設</t>
  </si>
  <si>
    <t>私設</t>
  </si>
  <si>
    <t>防 火 水 槽</t>
  </si>
  <si>
    <t>井戸</t>
  </si>
  <si>
    <t>河川溝等</t>
  </si>
  <si>
    <t>海　・　湖</t>
  </si>
  <si>
    <t>濠・池等</t>
  </si>
  <si>
    <t>下　水　道</t>
  </si>
  <si>
    <t>そ　の　他</t>
  </si>
  <si>
    <t>年 月 日</t>
  </si>
  <si>
    <t>香南市</t>
  </si>
  <si>
    <t>香美市</t>
  </si>
  <si>
    <t>市　　　計</t>
  </si>
  <si>
    <t>四万十町</t>
  </si>
  <si>
    <t>津野町</t>
  </si>
  <si>
    <t>仁淀川町</t>
  </si>
  <si>
    <t>いの町</t>
  </si>
  <si>
    <t>四万十市</t>
  </si>
  <si>
    <t>黒潮町</t>
  </si>
  <si>
    <t>第３表　消防機関の出動状況（消防本部・署所）</t>
  </si>
  <si>
    <t>合　　計</t>
  </si>
  <si>
    <t>火　　災</t>
  </si>
  <si>
    <t>風水害等</t>
  </si>
  <si>
    <t>演習・訓練等</t>
  </si>
  <si>
    <t>救　　急</t>
  </si>
  <si>
    <t>救助活動</t>
  </si>
  <si>
    <t>広報・指導</t>
  </si>
  <si>
    <t>警防調査</t>
  </si>
  <si>
    <t>火災調査</t>
  </si>
  <si>
    <t>特別警戒</t>
  </si>
  <si>
    <t>捜　　索</t>
  </si>
  <si>
    <t>予防査察</t>
  </si>
  <si>
    <t>誤 報 等</t>
  </si>
  <si>
    <t>そ の 他</t>
  </si>
  <si>
    <t>回数</t>
  </si>
  <si>
    <t>延人員</t>
  </si>
  <si>
    <t>県　　　計　</t>
  </si>
  <si>
    <t>消防本部設置市</t>
  </si>
  <si>
    <t>高知市</t>
  </si>
  <si>
    <t>室戸市</t>
  </si>
  <si>
    <t>安芸市</t>
  </si>
  <si>
    <t>南国市</t>
  </si>
  <si>
    <t>土佐市</t>
  </si>
  <si>
    <t>土佐清水市</t>
  </si>
  <si>
    <t>市　　　計</t>
  </si>
  <si>
    <t>消　　防　　組　　合</t>
  </si>
  <si>
    <t>第４表　消防機関の出動状況（消防団）</t>
  </si>
  <si>
    <t>四万十市</t>
  </si>
  <si>
    <t>黒潮町</t>
  </si>
  <si>
    <t>第５表　消防職員の現況</t>
  </si>
  <si>
    <t>消防職員数</t>
  </si>
  <si>
    <t>吏</t>
  </si>
  <si>
    <t>員</t>
  </si>
  <si>
    <t>数</t>
  </si>
  <si>
    <t>階　級　別　吏　員　数</t>
  </si>
  <si>
    <t>年　齢　別　吏　員　数</t>
  </si>
  <si>
    <t>在 職 年 数 別 吏 員 数</t>
  </si>
  <si>
    <t>条例</t>
  </si>
  <si>
    <t>消防正監</t>
  </si>
  <si>
    <t>消防監</t>
  </si>
  <si>
    <t>消防司令長</t>
  </si>
  <si>
    <t>消防司令</t>
  </si>
  <si>
    <t>消防司令補</t>
  </si>
  <si>
    <t>消防士長</t>
  </si>
  <si>
    <t>消防副士長</t>
  </si>
  <si>
    <t>消防士</t>
  </si>
  <si>
    <t>20　歳　未　満</t>
  </si>
  <si>
    <t>年齢合計</t>
  </si>
  <si>
    <t>平均年齢</t>
  </si>
  <si>
    <t>５　年　未　満</t>
  </si>
  <si>
    <t>30　年　以　上</t>
  </si>
  <si>
    <t>自己都合</t>
  </si>
  <si>
    <t>定年等</t>
  </si>
  <si>
    <t>死亡</t>
  </si>
  <si>
    <t>第６表　消防団員の現況</t>
  </si>
  <si>
    <t>団員現員</t>
  </si>
  <si>
    <t>うち女性団員</t>
  </si>
  <si>
    <t>条例定数</t>
  </si>
  <si>
    <t>階　級　別　人　数</t>
  </si>
  <si>
    <t>年　齢　別　人　数</t>
  </si>
  <si>
    <t>在　職　年　数　別　内　訳</t>
  </si>
  <si>
    <t>理由別内訳</t>
  </si>
  <si>
    <t>在 職 年 数 別 内 訳</t>
  </si>
  <si>
    <t>団長</t>
  </si>
  <si>
    <t>副団長</t>
  </si>
  <si>
    <t>分団長</t>
  </si>
  <si>
    <t>副分団長</t>
  </si>
  <si>
    <t>部長</t>
  </si>
  <si>
    <t>班長</t>
  </si>
  <si>
    <t>20歳未満</t>
  </si>
  <si>
    <t>60歳以上</t>
  </si>
  <si>
    <t>５　　年　　未　　満</t>
  </si>
  <si>
    <t>30　年　以　上</t>
  </si>
  <si>
    <t>～</t>
  </si>
  <si>
    <t>第７表　化学消火薬剤備蓄状況</t>
  </si>
  <si>
    <t>化　学　消　火　薬　剤　種　別</t>
  </si>
  <si>
    <t>たん白系</t>
  </si>
  <si>
    <t>合成界面活性剤</t>
  </si>
  <si>
    <t>水成膜泡消火薬剤</t>
  </si>
  <si>
    <t>水</t>
  </si>
  <si>
    <t>薬</t>
  </si>
  <si>
    <t>粉　　　末</t>
  </si>
  <si>
    <t>溶</t>
  </si>
  <si>
    <t>剤</t>
  </si>
  <si>
    <t>合　計</t>
  </si>
  <si>
    <t>用</t>
  </si>
  <si>
    <t>型</t>
  </si>
  <si>
    <t>火</t>
  </si>
  <si>
    <t>安芸市</t>
  </si>
  <si>
    <t>嶺北広域行政　 事務組合</t>
  </si>
  <si>
    <t>幡多中央
消防組合</t>
  </si>
  <si>
    <t>幡多西部   　  消防組合</t>
  </si>
  <si>
    <t>芸西村</t>
  </si>
  <si>
    <t>～</t>
  </si>
  <si>
    <t>18年</t>
  </si>
  <si>
    <t>香南市</t>
  </si>
  <si>
    <t>香美市</t>
  </si>
  <si>
    <t>四万十町</t>
  </si>
  <si>
    <t>消　防　本　部　設　置　市</t>
  </si>
  <si>
    <t>香美市</t>
  </si>
  <si>
    <t>香　北　町</t>
  </si>
  <si>
    <t>消　　　　　　　　　　防　　　　　　　　　　組　　　　　　　　　　合</t>
  </si>
  <si>
    <t>高　知　市</t>
  </si>
  <si>
    <t>室　戸　市</t>
  </si>
  <si>
    <t>安　芸　市</t>
  </si>
  <si>
    <t>香　南　市</t>
  </si>
  <si>
    <t>香　美　市</t>
  </si>
  <si>
    <t>南　国　市</t>
  </si>
  <si>
    <t>土　佐　市</t>
  </si>
  <si>
    <t>県　　計</t>
  </si>
  <si>
    <t>爆発</t>
  </si>
  <si>
    <t>60～100㎥未満</t>
  </si>
  <si>
    <t>40～60㎥未満</t>
  </si>
  <si>
    <t>20～40㎥未満</t>
  </si>
  <si>
    <t>100㎥以上</t>
  </si>
  <si>
    <t>町村事務組合
高吾北広域</t>
  </si>
  <si>
    <t>消防組合
幡多西部</t>
  </si>
  <si>
    <t>消防本部</t>
  </si>
  <si>
    <t>須崎市</t>
  </si>
  <si>
    <t>中土佐町</t>
  </si>
  <si>
    <t>津野町</t>
  </si>
  <si>
    <t>梼原町</t>
  </si>
  <si>
    <t>消防本部</t>
  </si>
  <si>
    <t>奈半利町</t>
  </si>
  <si>
    <t>田野町</t>
  </si>
  <si>
    <t>安田町</t>
  </si>
  <si>
    <t>北川村</t>
  </si>
  <si>
    <t>馬路村</t>
  </si>
  <si>
    <t>日高村</t>
  </si>
  <si>
    <t>土佐町</t>
  </si>
  <si>
    <t>大川村</t>
  </si>
  <si>
    <t>宿毛市</t>
  </si>
  <si>
    <t>大月町</t>
  </si>
  <si>
    <t>三原村</t>
  </si>
  <si>
    <t>東洋町</t>
  </si>
  <si>
    <t>芸西村</t>
  </si>
  <si>
    <t>～</t>
  </si>
  <si>
    <t>（うち再任用）</t>
  </si>
  <si>
    <t>定員</t>
  </si>
  <si>
    <t>－</t>
  </si>
  <si>
    <t xml:space="preserve"> 0～ 1</t>
  </si>
  <si>
    <t xml:space="preserve"> 1～ 2</t>
  </si>
  <si>
    <t xml:space="preserve"> 2～ 3</t>
  </si>
  <si>
    <t xml:space="preserve"> 3～ 4</t>
  </si>
  <si>
    <t xml:space="preserve"> 4～ 5</t>
  </si>
  <si>
    <t xml:space="preserve"> 5～ 6</t>
  </si>
  <si>
    <t xml:space="preserve"> 6～ 7</t>
  </si>
  <si>
    <t xml:space="preserve"> 7～ 8</t>
  </si>
  <si>
    <t xml:space="preserve"> 8～ 9</t>
  </si>
  <si>
    <t xml:space="preserve"> 9～10</t>
  </si>
  <si>
    <t>10～11</t>
  </si>
  <si>
    <t>11～12</t>
  </si>
  <si>
    <t>12～13</t>
  </si>
  <si>
    <t>13～14</t>
  </si>
  <si>
    <t>14～15</t>
  </si>
  <si>
    <t>15～16</t>
  </si>
  <si>
    <t>16～17</t>
  </si>
  <si>
    <t>17～18</t>
  </si>
  <si>
    <t>18～19</t>
  </si>
  <si>
    <t>19～20</t>
  </si>
  <si>
    <t>20～21</t>
  </si>
  <si>
    <t>21～22</t>
  </si>
  <si>
    <t>22～23</t>
  </si>
  <si>
    <t>23～24</t>
  </si>
  <si>
    <t>市　　計</t>
  </si>
  <si>
    <t>いの町</t>
  </si>
  <si>
    <t>性</t>
  </si>
  <si>
    <t>（耐アルコール用）</t>
  </si>
  <si>
    <t>第一種粉末</t>
  </si>
  <si>
    <t>第二種粉末</t>
  </si>
  <si>
    <t>第三種粉末</t>
  </si>
  <si>
    <t>第四種粉末</t>
  </si>
  <si>
    <t>液</t>
  </si>
  <si>
    <t>３％</t>
  </si>
  <si>
    <t>６％</t>
  </si>
  <si>
    <t>体</t>
  </si>
  <si>
    <t>泡</t>
  </si>
  <si>
    <t>Kg</t>
  </si>
  <si>
    <t>19年</t>
  </si>
  <si>
    <t>うち
再任用</t>
  </si>
  <si>
    <t>消防組合
仁淀</t>
  </si>
  <si>
    <t>行政事務組合
嶺北広域　　　</t>
  </si>
  <si>
    <t>消防組合
幡多中央</t>
  </si>
  <si>
    <t>プ　｜　ル</t>
  </si>
  <si>
    <t>吏員</t>
  </si>
  <si>
    <t>化学消防車</t>
  </si>
  <si>
    <t>救助工作車</t>
  </si>
  <si>
    <t>救急自動車</t>
  </si>
  <si>
    <t>小型動力ポンプ</t>
  </si>
  <si>
    <t>消防ポンプ自動車</t>
  </si>
  <si>
    <t>小型動力ポンプ付
積載車</t>
  </si>
  <si>
    <t>事務組合
嶺北広域行政</t>
  </si>
  <si>
    <t>消防組合
幡多中央</t>
  </si>
  <si>
    <t>消防組合
幡多西部</t>
  </si>
  <si>
    <t>事務組合
広域町村
高吾北</t>
  </si>
  <si>
    <t>20年</t>
  </si>
  <si>
    <t>延　　焼</t>
  </si>
  <si>
    <t>延焼</t>
  </si>
  <si>
    <t>事務組合
高吾北広域町村</t>
  </si>
  <si>
    <t>構成団体計</t>
  </si>
  <si>
    <t>事務組合
嶺北広域行政</t>
  </si>
  <si>
    <t>高知市</t>
  </si>
  <si>
    <t>Kℓ</t>
  </si>
  <si>
    <t>傷病</t>
  </si>
  <si>
    <t>21年</t>
  </si>
  <si>
    <t>高幡消防組合</t>
  </si>
  <si>
    <t>22年</t>
  </si>
  <si>
    <t>夜　須　</t>
  </si>
  <si>
    <t>香我美</t>
  </si>
  <si>
    <t>赤　岡　</t>
  </si>
  <si>
    <t>野　市　</t>
  </si>
  <si>
    <t>吉　川　</t>
  </si>
  <si>
    <t>整理統合</t>
  </si>
  <si>
    <t>23年</t>
  </si>
  <si>
    <t>24年</t>
  </si>
  <si>
    <t>（Ｈ26.4.1現在）</t>
  </si>
  <si>
    <t>（Ｈ25.1.1～12.31）</t>
  </si>
  <si>
    <t>（Ｈ16～Ｈ25の10年間）</t>
  </si>
  <si>
    <t>（Ｈ25.1.1～12.31）</t>
  </si>
  <si>
    <t>（平成25年月別及び過去10年間、爆発を含む）</t>
  </si>
  <si>
    <t>25年度退職者数</t>
  </si>
  <si>
    <t>25　年　度　退　職　団　員</t>
  </si>
  <si>
    <t>25年</t>
  </si>
  <si>
    <t>H16～H25計</t>
  </si>
  <si>
    <t>25年計</t>
  </si>
  <si>
    <t>第12表　出火原因（発火源）別、月別火災件数</t>
  </si>
  <si>
    <t>月別</t>
  </si>
  <si>
    <t>出火原因（発火源）</t>
  </si>
  <si>
    <t>合　　　　　計</t>
  </si>
  <si>
    <t>火種（それ自身発火しているもの）</t>
  </si>
  <si>
    <t>電気による発熱体</t>
  </si>
  <si>
    <t>裸火（器に入っていないもの）</t>
  </si>
  <si>
    <t>移動可能な電熱器</t>
  </si>
  <si>
    <t>たばことマッチ</t>
  </si>
  <si>
    <t>固定の電熱器</t>
  </si>
  <si>
    <t>火の粉</t>
  </si>
  <si>
    <t>電気機器</t>
  </si>
  <si>
    <t>火花（固体の衝撃摩擦による）</t>
  </si>
  <si>
    <t>電気装置</t>
  </si>
  <si>
    <t>電灯電話等の配線</t>
  </si>
  <si>
    <t>高温の固体</t>
  </si>
  <si>
    <t>配線器具</t>
  </si>
  <si>
    <t>高温気体で熱せられたもの</t>
  </si>
  <si>
    <t>漏電により発熱しやすい部分</t>
  </si>
  <si>
    <t>摩擦により熱せられたもの</t>
  </si>
  <si>
    <t>静電スパーク</t>
  </si>
  <si>
    <t>ガス・油類を燃料とする道具装置</t>
  </si>
  <si>
    <t>自然発火あるいは再燃を起こしやすいもの</t>
  </si>
  <si>
    <t>1,2</t>
  </si>
  <si>
    <t>移動可能な道具</t>
  </si>
  <si>
    <t>自己反応性物質</t>
  </si>
  <si>
    <t>3,4</t>
  </si>
  <si>
    <t>固定したガス設備</t>
  </si>
  <si>
    <t>自然発火性物質及び禁水性物質</t>
  </si>
  <si>
    <t>油を燃料とする移動可能な道具</t>
  </si>
  <si>
    <t>その他自然発火しやすいもの</t>
  </si>
  <si>
    <t>油を燃料とする固定設備</t>
  </si>
  <si>
    <t>再燃により出火原因となりやすいもの</t>
  </si>
  <si>
    <t>明り</t>
  </si>
  <si>
    <t>レンズ</t>
  </si>
  <si>
    <t>まき、炭、石炭（コークス）を燃料とする道具装置</t>
  </si>
  <si>
    <t>危険物品</t>
  </si>
  <si>
    <t>炭、たどん（練炭）を燃料とするもの</t>
  </si>
  <si>
    <t>火薬類</t>
  </si>
  <si>
    <t>まき(かんな屑、わら紙)を燃料とするもの</t>
  </si>
  <si>
    <t>酸化性気体</t>
  </si>
  <si>
    <t>石炭燃料の移動可能な道具</t>
  </si>
  <si>
    <t>酸化性液体</t>
  </si>
  <si>
    <t>石炭燃料の固定装置</t>
  </si>
  <si>
    <t>酸化性固体</t>
  </si>
  <si>
    <t>火を消すための器</t>
  </si>
  <si>
    <t>天災</t>
  </si>
  <si>
    <t>雷</t>
  </si>
  <si>
    <t>不明・調査中</t>
  </si>
  <si>
    <t>第13表　火災記録（損害額1,000万円以上、林野火災10ha以上）　（Ｈ25.1.1～12.31）</t>
  </si>
  <si>
    <t>出火月</t>
  </si>
  <si>
    <t>火災種別</t>
  </si>
  <si>
    <t>出火原因</t>
  </si>
  <si>
    <t>気　象　状　況</t>
  </si>
  <si>
    <t>損　害　状　況</t>
  </si>
  <si>
    <t>焼損
棟数</t>
  </si>
  <si>
    <t>り災
世帯</t>
  </si>
  <si>
    <t>負傷
者数</t>
  </si>
  <si>
    <t>出火時刻</t>
  </si>
  <si>
    <t>鎮火時刻</t>
  </si>
  <si>
    <t>発火源</t>
  </si>
  <si>
    <t>経過</t>
  </si>
  <si>
    <t>着火物</t>
  </si>
  <si>
    <t>天気</t>
  </si>
  <si>
    <t>風向</t>
  </si>
  <si>
    <t>風速</t>
  </si>
  <si>
    <t>気温</t>
  </si>
  <si>
    <t>湿度</t>
  </si>
  <si>
    <t>建物焼損床面積（㎡）</t>
  </si>
  <si>
    <t>建物焼損表面積（㎡）</t>
  </si>
  <si>
    <t>林野焼損
面積（ha）</t>
  </si>
  <si>
    <t>死者数</t>
  </si>
  <si>
    <t>m/s</t>
  </si>
  <si>
    <t>℃</t>
  </si>
  <si>
    <t>％</t>
  </si>
  <si>
    <t>1月</t>
  </si>
  <si>
    <t>建物火災</t>
  </si>
  <si>
    <t>不明</t>
  </si>
  <si>
    <t>晴</t>
  </si>
  <si>
    <t>西</t>
  </si>
  <si>
    <t>放火</t>
  </si>
  <si>
    <t>西北西</t>
  </si>
  <si>
    <t>ローソク</t>
  </si>
  <si>
    <t>放置する、忘れる</t>
  </si>
  <si>
    <t>仏壇、神棚</t>
  </si>
  <si>
    <t>北西</t>
  </si>
  <si>
    <t>5月</t>
  </si>
  <si>
    <t>ガステーブル</t>
  </si>
  <si>
    <t>動植物油類</t>
  </si>
  <si>
    <t>曇</t>
  </si>
  <si>
    <t>東北東</t>
  </si>
  <si>
    <t>6月</t>
  </si>
  <si>
    <t>ライター</t>
  </si>
  <si>
    <t>袋及び紙製品</t>
  </si>
  <si>
    <t>7月</t>
  </si>
  <si>
    <t>南南西</t>
  </si>
  <si>
    <t>その他（可燃性固体Ⅰ）</t>
  </si>
  <si>
    <t>8月</t>
  </si>
  <si>
    <t>北</t>
  </si>
  <si>
    <t>放火の疑い</t>
  </si>
  <si>
    <t>北西</t>
  </si>
  <si>
    <t>9月</t>
  </si>
  <si>
    <t>たばこ</t>
  </si>
  <si>
    <t>火源が転倒落下する</t>
  </si>
  <si>
    <t>ごみ類</t>
  </si>
  <si>
    <t>無風状態</t>
  </si>
  <si>
    <t>快晴</t>
  </si>
  <si>
    <t>南</t>
  </si>
  <si>
    <t>10月</t>
  </si>
  <si>
    <t>乾燥機</t>
  </si>
  <si>
    <t>機械の調整が適当でない</t>
  </si>
  <si>
    <t>粉塵</t>
  </si>
  <si>
    <t>東</t>
  </si>
  <si>
    <t>12月</t>
  </si>
  <si>
    <t>電気ストーブ・火鉢（密閉式）</t>
  </si>
  <si>
    <t>輻射を受けて発火する</t>
  </si>
  <si>
    <t>ふとん、座ぶとん、寝具</t>
  </si>
  <si>
    <t>東南東</t>
  </si>
  <si>
    <t>プラグ</t>
  </si>
  <si>
    <t>過熱する</t>
  </si>
  <si>
    <t>テックス</t>
  </si>
  <si>
    <t>※焼損棟数は、火元及び延焼による焼損棟数　　</t>
  </si>
  <si>
    <t>　</t>
  </si>
  <si>
    <t>第14表　火災による死者・負傷者の状況</t>
  </si>
  <si>
    <t>　　　　　　年</t>
  </si>
  <si>
    <t>計</t>
  </si>
  <si>
    <t>　区　分</t>
  </si>
  <si>
    <t>死　　　者</t>
  </si>
  <si>
    <t>　計</t>
  </si>
  <si>
    <t>年齢別内訳</t>
  </si>
  <si>
    <t>　６０歳以上</t>
  </si>
  <si>
    <t>うち６５歳以上</t>
  </si>
  <si>
    <t>　４０～５９歳</t>
  </si>
  <si>
    <t>　２０～３９歳</t>
  </si>
  <si>
    <t>　１０～１９歳</t>
  </si>
  <si>
    <t>　　９歳以下</t>
  </si>
  <si>
    <t>　　不　　明</t>
  </si>
  <si>
    <t>負　　傷　　者</t>
  </si>
  <si>
    <t>死者のうち、放火自殺者等を除く内訳</t>
  </si>
  <si>
    <t>うち６５歳以上</t>
  </si>
  <si>
    <t>死者の発生した経過（平成25年中）</t>
  </si>
  <si>
    <t>経過別</t>
  </si>
  <si>
    <t>理由等</t>
  </si>
  <si>
    <t>発見が遅れ、気づいた時は、火煙が回り、すでに逃げ道がなかったものと思われる。
（全く気づかなかった場合も含む）</t>
  </si>
  <si>
    <t>熟睡</t>
  </si>
  <si>
    <t>泥酔</t>
  </si>
  <si>
    <t>病気・身体不自由</t>
  </si>
  <si>
    <t>判断力に欠け、あるいは体力的条件が悪く、ほとんど避難できなかったと思われる。</t>
  </si>
  <si>
    <t>乳幼児（5歳まで）</t>
  </si>
  <si>
    <t>老衰</t>
  </si>
  <si>
    <t>延焼拡大が早かった等のため、ほとんど避難できなかったと思われるもの。</t>
  </si>
  <si>
    <t>ガス爆発のため</t>
  </si>
  <si>
    <t>危険物燃焼のため</t>
  </si>
  <si>
    <t>逃げれば逃げられたが、逃げる機会を失ったと思われるもの。</t>
  </si>
  <si>
    <t>狼狽して</t>
  </si>
  <si>
    <t>持出品・服装に気を取られ</t>
  </si>
  <si>
    <t>火災をふれまわっているうちに</t>
  </si>
  <si>
    <t>消火しようとしていて</t>
  </si>
  <si>
    <t>人を救助しようとしていて</t>
  </si>
  <si>
    <t>避難行動を起こしているが、逃げ切れなかったと思われるもの。
（一応自力避難したが、避難中火傷、ガス吸引し病院等で死亡した場合を含む）</t>
  </si>
  <si>
    <t>身体不自由のため</t>
  </si>
  <si>
    <t>延焼拡大が早く</t>
  </si>
  <si>
    <t>逃げ道を間違えて</t>
  </si>
  <si>
    <t>出入口施錠のため</t>
  </si>
  <si>
    <t>一旦屋外避難後、再進入したと思われるもの。
出火時屋外にいて、出火後進入したと思われるもの。</t>
  </si>
  <si>
    <t>救出・物品搬出のため</t>
  </si>
  <si>
    <t>消火のため</t>
  </si>
  <si>
    <t>着衣着火し、火傷（熱傷）あるいはガス中毒により死亡したと思われるもの。</t>
  </si>
  <si>
    <t>喫煙中</t>
  </si>
  <si>
    <t>炊事中</t>
  </si>
  <si>
    <t>採暖中（除くたき火）</t>
  </si>
  <si>
    <t>たき火中</t>
  </si>
  <si>
    <t>火遊び中</t>
  </si>
  <si>
    <t>その他火気取扱中</t>
  </si>
  <si>
    <t>放火自殺（心中の道づれを含む）</t>
  </si>
  <si>
    <t>放火自殺の巻添者（心中の道づれを除く）</t>
  </si>
  <si>
    <t>放火殺人の犠牲者</t>
  </si>
  <si>
    <t>第15表　火災による死者の調査表</t>
  </si>
  <si>
    <t>番号</t>
  </si>
  <si>
    <t>出火
（月・時間）</t>
  </si>
  <si>
    <t>覚知</t>
  </si>
  <si>
    <t>鎮火</t>
  </si>
  <si>
    <t>用　途</t>
  </si>
  <si>
    <t>出火箇所</t>
  </si>
  <si>
    <t>出火原因</t>
  </si>
  <si>
    <t>性別</t>
  </si>
  <si>
    <t>年齢</t>
  </si>
  <si>
    <t>死者の生じた概要</t>
  </si>
  <si>
    <t>同日</t>
  </si>
  <si>
    <t>住宅</t>
  </si>
  <si>
    <t>居室</t>
  </si>
  <si>
    <t>男</t>
  </si>
  <si>
    <t>延焼拡大が早く、避難行動を起こしているが、逃げ切れなかったと思われるもの</t>
  </si>
  <si>
    <t>3月</t>
  </si>
  <si>
    <t>―</t>
  </si>
  <si>
    <t>敷地内</t>
  </si>
  <si>
    <t>マッチ</t>
  </si>
  <si>
    <t>放火自殺</t>
  </si>
  <si>
    <t>共同住宅</t>
  </si>
  <si>
    <t>たばこ</t>
  </si>
  <si>
    <t>4月</t>
  </si>
  <si>
    <t>車両</t>
  </si>
  <si>
    <t>運転席</t>
  </si>
  <si>
    <t>七輪こんろ</t>
  </si>
  <si>
    <t>器具付きコード</t>
  </si>
  <si>
    <t>女</t>
  </si>
  <si>
    <t>病気・身体不自由のため、判断力に欠け、あるいは体力的条件が悪く、ほとんど避難できなかったと思われるもの</t>
  </si>
  <si>
    <t>5月</t>
  </si>
  <si>
    <t>天然林</t>
  </si>
  <si>
    <t>6月</t>
  </si>
  <si>
    <t>田畑</t>
  </si>
  <si>
    <t>ライター</t>
  </si>
  <si>
    <t>7月</t>
  </si>
  <si>
    <t>コード</t>
  </si>
  <si>
    <t>熟睡のため、発見が遅れ、気づいた時には、火煙が回り、すでに逃げ道がなかったものと思われるもの</t>
  </si>
  <si>
    <t>10月</t>
  </si>
  <si>
    <t>翌日</t>
  </si>
  <si>
    <t>12月</t>
  </si>
  <si>
    <t>台所</t>
  </si>
  <si>
    <t>ガスこんろ</t>
  </si>
  <si>
    <t>炊事中、着衣着火し、火傷（熱傷）あるいはガス中毒により死亡したと思われるもの</t>
  </si>
  <si>
    <t>逃げれば逃げれたが、逃げる機会を失ったと思われるもの</t>
  </si>
  <si>
    <t>乳幼児のため、判断力に欠け、あるいは体力的条件が悪く、ほとんど避難できなかったと思われるもの</t>
  </si>
  <si>
    <t>第16表　救急体制の現況</t>
  </si>
  <si>
    <t>（H26.4.1現在）</t>
  </si>
  <si>
    <t>消　　　　　防　　　　　救　　　　　急　　　　　体　　　　　制</t>
  </si>
  <si>
    <t>救　　　　　急　　　　　医　　　　　療　　　　　体　　　　　制</t>
  </si>
  <si>
    <t>救　　急　　自　　動　　車　　数</t>
  </si>
  <si>
    <t>救　急　隊　員　数</t>
  </si>
  <si>
    <t>救　急　告　示　医　療　機　関</t>
  </si>
  <si>
    <t>そ の 他 の 医 療 機 関</t>
  </si>
  <si>
    <t>医 療 機 関 合 計</t>
  </si>
  <si>
    <t>計</t>
  </si>
  <si>
    <t>１年未満</t>
  </si>
  <si>
    <t>１年以上　　　５年未満</t>
  </si>
  <si>
    <t>５年以上</t>
  </si>
  <si>
    <t>高規格救　急　自動車</t>
  </si>
  <si>
    <t>専任</t>
  </si>
  <si>
    <t>兼任</t>
  </si>
  <si>
    <t>救急　救命　士数</t>
  </si>
  <si>
    <t>国公立</t>
  </si>
  <si>
    <t>公的</t>
  </si>
  <si>
    <t>私　的</t>
  </si>
  <si>
    <t>　　 １年未満</t>
  </si>
  <si>
    <t xml:space="preserve"> １年以上５年未満</t>
  </si>
  <si>
    <t xml:space="preserve">      ５年以上</t>
  </si>
  <si>
    <t>救命</t>
  </si>
  <si>
    <t>　　　私　的</t>
  </si>
  <si>
    <t>車輌数</t>
  </si>
  <si>
    <t>非　常　用　　救急自動車（内数）</t>
  </si>
  <si>
    <t>病院</t>
  </si>
  <si>
    <t>診療所</t>
  </si>
  <si>
    <t>(内数)</t>
  </si>
  <si>
    <t>(別掲)</t>
  </si>
  <si>
    <t>県　　　　計</t>
  </si>
  <si>
    <t>消　防　本　部　設　置　市</t>
  </si>
  <si>
    <t>高知市</t>
  </si>
  <si>
    <t>室戸市</t>
  </si>
  <si>
    <t>安芸市</t>
  </si>
  <si>
    <t>香南市</t>
  </si>
  <si>
    <t>香美市</t>
  </si>
  <si>
    <t>南国市</t>
  </si>
  <si>
    <t>土佐市</t>
  </si>
  <si>
    <t>土佐清水市</t>
  </si>
  <si>
    <t>消　　　防　　　組　　　合</t>
  </si>
  <si>
    <t>高幡消防組合</t>
  </si>
  <si>
    <t>中芸広域連合</t>
  </si>
  <si>
    <t>高吾北広域町村事務組合</t>
  </si>
  <si>
    <t>仁淀消防組合</t>
  </si>
  <si>
    <t>嶺北広域行政事務組合</t>
  </si>
  <si>
    <t>幡多中央消防組合</t>
  </si>
  <si>
    <t>幡多西部消防組合</t>
  </si>
  <si>
    <t>第17表　救急活動の状況　（H25.1.1～12.31）</t>
  </si>
  <si>
    <t>事　 故　 種　 別　 救　 急　 出　 場 　件 　数</t>
  </si>
  <si>
    <t>事　　故　　種　　別　　搬　　送　　人　　員</t>
  </si>
  <si>
    <t>そ　　の　　他</t>
  </si>
  <si>
    <t>火災</t>
  </si>
  <si>
    <t>自然災害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</si>
  <si>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</si>
  <si>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</si>
  <si>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</si>
  <si>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</si>
  <si>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</si>
  <si>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</si>
  <si>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</si>
  <si>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</si>
  <si>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転院搬送</t>
  </si>
  <si>
    <t>医師搬送</t>
  </si>
  <si>
    <t>資機材等輸送</t>
  </si>
  <si>
    <t>その他</t>
  </si>
  <si>
    <t>の</t>
  </si>
  <si>
    <t>他</t>
  </si>
  <si>
    <t>県　　　　　計</t>
  </si>
  <si>
    <t>第18表　民間防火組織一覧表（H26.4.1現在）</t>
  </si>
  <si>
    <t>合　　計</t>
  </si>
  <si>
    <t xml:space="preserve"> 幼年消防クラブ</t>
  </si>
  <si>
    <t xml:space="preserve"> 少年消防クラブ</t>
  </si>
  <si>
    <t xml:space="preserve"> 女性防火クラブ</t>
  </si>
  <si>
    <t>クラブ数</t>
  </si>
  <si>
    <t>人数</t>
  </si>
  <si>
    <t>町村事務組合
高吾北広域</t>
  </si>
  <si>
    <t>本　部　計</t>
  </si>
  <si>
    <t>高知市</t>
  </si>
  <si>
    <t>仁淀川町</t>
  </si>
  <si>
    <t>消防本部設置市</t>
  </si>
  <si>
    <t>室戸市</t>
  </si>
  <si>
    <t>佐川町</t>
  </si>
  <si>
    <t>安芸市</t>
  </si>
  <si>
    <t>越知町</t>
  </si>
  <si>
    <t>いの町</t>
  </si>
  <si>
    <t>日高村</t>
  </si>
  <si>
    <t>嶺北広域行政事務組合</t>
  </si>
  <si>
    <t>本山町</t>
  </si>
  <si>
    <t>大豊町</t>
  </si>
  <si>
    <t>高
幡
消
防
組
合</t>
  </si>
  <si>
    <t>土佐町</t>
  </si>
  <si>
    <t>須崎市</t>
  </si>
  <si>
    <t>大川村</t>
  </si>
  <si>
    <t>中土佐町</t>
  </si>
  <si>
    <t>消防組合
幡多中央</t>
  </si>
  <si>
    <t>四万十市</t>
  </si>
  <si>
    <t>黒潮町</t>
  </si>
  <si>
    <t>梼原町</t>
  </si>
  <si>
    <t>中芸広域連合</t>
  </si>
  <si>
    <t>宿毛市</t>
  </si>
  <si>
    <t>芸</t>
  </si>
  <si>
    <t>大月町</t>
  </si>
  <si>
    <t>広</t>
  </si>
  <si>
    <t>田野町</t>
  </si>
  <si>
    <t>三原村</t>
  </si>
  <si>
    <t>域</t>
  </si>
  <si>
    <t>組合消防本部計</t>
  </si>
  <si>
    <t>連</t>
  </si>
  <si>
    <t>北川村</t>
  </si>
  <si>
    <t>東洋町</t>
  </si>
  <si>
    <t>合</t>
  </si>
  <si>
    <t>馬路村</t>
  </si>
  <si>
    <t>芸西村</t>
  </si>
  <si>
    <t>２町村計</t>
  </si>
  <si>
    <t xml:space="preserve">第19表　防火対象物の状況        </t>
  </si>
  <si>
    <t>（H26.3.31現在）</t>
  </si>
  <si>
    <t>令別表第１の区分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</si>
  <si>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</si>
  <si>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</si>
  <si>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</si>
  <si>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</si>
  <si>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</si>
  <si>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</si>
  <si>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</si>
  <si>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</si>
  <si>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</si>
  <si>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（10）</t>
  </si>
  <si>
    <t>（11）</t>
  </si>
  <si>
    <t>（12）</t>
  </si>
  <si>
    <t>（13）</t>
  </si>
  <si>
    <t>（14）</t>
  </si>
  <si>
    <t>（15）</t>
  </si>
  <si>
    <t>（16）</t>
  </si>
  <si>
    <t>(16</t>
  </si>
  <si>
    <t>（17）</t>
  </si>
  <si>
    <t>（18）</t>
  </si>
  <si>
    <t>（19）</t>
  </si>
  <si>
    <t>（20)</t>
  </si>
  <si>
    <t>イ</t>
  </si>
  <si>
    <t>ロ</t>
  </si>
  <si>
    <t>ハ</t>
  </si>
  <si>
    <t>ニ</t>
  </si>
  <si>
    <t xml:space="preserve"> の2)</t>
  </si>
  <si>
    <t xml:space="preserve"> の3)</t>
  </si>
  <si>
    <t>階層区分</t>
  </si>
  <si>
    <r>
      <t>５階未満</t>
    </r>
    <r>
      <rPr>
        <sz val="6"/>
        <rFont val="ＭＳ ゴシック"/>
        <family val="3"/>
      </rPr>
      <t>（地下のみを除く）</t>
    </r>
  </si>
  <si>
    <t>５階以上</t>
  </si>
  <si>
    <t>地下のみ</t>
  </si>
  <si>
    <t>町村事務組合
高吾北広域</t>
  </si>
  <si>
    <t>仁淀川町</t>
  </si>
  <si>
    <t>組合
仁淀消防</t>
  </si>
  <si>
    <t>事務組合
嶺北広域行政</t>
  </si>
  <si>
    <t>第20表　防火管理の状況</t>
  </si>
  <si>
    <t>(16 
の2)</t>
  </si>
  <si>
    <t xml:space="preserve"> 項目</t>
  </si>
  <si>
    <t>甲</t>
  </si>
  <si>
    <t>第８条対象物</t>
  </si>
  <si>
    <t>乙</t>
  </si>
  <si>
    <t>（注１）</t>
  </si>
  <si>
    <t>防火管理者届出済</t>
  </si>
  <si>
    <t>（注２）</t>
  </si>
  <si>
    <t>消防計画届出済</t>
  </si>
  <si>
    <t>（注３）</t>
  </si>
  <si>
    <t>（注１）管理権原者が２以上に分かれている対象物を含む。</t>
  </si>
  <si>
    <t>（注２）防火管理者は、完全に選任されているもののみの数である。</t>
  </si>
  <si>
    <t>（注３）消防計画は、全体の消防計画届出済みのもののみの数である。</t>
  </si>
  <si>
    <t>第21表　自動火災報知設備及び屋内消火栓設備の設置状況</t>
  </si>
  <si>
    <t>(16 
の3)</t>
  </si>
  <si>
    <t>ハ</t>
  </si>
  <si>
    <t>自動火災報知設備</t>
  </si>
  <si>
    <t xml:space="preserve"> 対　象　物</t>
  </si>
  <si>
    <t xml:space="preserve"> 違　　　反</t>
  </si>
  <si>
    <t>屋内消火栓
設備</t>
  </si>
  <si>
    <t>第22表　消防用設備の点検報告の状況</t>
  </si>
  <si>
    <t>（H25.4.1～H26.3.31）</t>
  </si>
  <si>
    <t>点検を要する防火対象物</t>
  </si>
  <si>
    <t>1,000㎡未満</t>
  </si>
  <si>
    <t>1,000㎡以上</t>
  </si>
  <si>
    <t>報告済
防火対象物</t>
  </si>
  <si>
    <t>第23表　防火対象物定期点検報告制度実施状況一覧表</t>
  </si>
  <si>
    <t>（H26.3.31現在）</t>
  </si>
  <si>
    <t>該当防火対象物数</t>
  </si>
  <si>
    <t>点検報告済防火対象物数</t>
  </si>
  <si>
    <t>特例認定済防火対象物数</t>
  </si>
  <si>
    <t>点検報告件数</t>
  </si>
  <si>
    <t>認定件数</t>
  </si>
  <si>
    <t>第1号該当</t>
  </si>
  <si>
    <t>第2号該当</t>
  </si>
  <si>
    <t>第1号
該 当</t>
  </si>
  <si>
    <t>第2号
該 当</t>
  </si>
  <si>
    <t>複数
権原</t>
  </si>
  <si>
    <t>基準
適合</t>
  </si>
  <si>
    <t>総　　　計</t>
  </si>
  <si>
    <t>町村事務組合
高吾北広域</t>
  </si>
  <si>
    <t>事務組合
嶺北広域行政</t>
  </si>
  <si>
    <t>消防組合
幡多西部</t>
  </si>
  <si>
    <t>第24表　消防設備士試験実施状況（H16～H25）</t>
  </si>
  <si>
    <t>特類</t>
  </si>
  <si>
    <t>第１類</t>
  </si>
  <si>
    <t>第２類</t>
  </si>
  <si>
    <t>第３類</t>
  </si>
  <si>
    <t>第４類</t>
  </si>
  <si>
    <t>第５類</t>
  </si>
  <si>
    <t>第６類</t>
  </si>
  <si>
    <t>第７類</t>
  </si>
  <si>
    <t>年度別</t>
  </si>
  <si>
    <t>区分</t>
  </si>
  <si>
    <t>申請者数</t>
  </si>
  <si>
    <t>受験者数</t>
  </si>
  <si>
    <t>合格者数</t>
  </si>
  <si>
    <t>合格率</t>
  </si>
  <si>
    <t>16年度</t>
  </si>
  <si>
    <t>甲種</t>
  </si>
  <si>
    <t/>
  </si>
  <si>
    <t>乙種</t>
  </si>
  <si>
    <t>17年度</t>
  </si>
  <si>
    <t>18年度</t>
  </si>
  <si>
    <t>甲種</t>
  </si>
  <si>
    <t>乙種</t>
  </si>
  <si>
    <t>19年度</t>
  </si>
  <si>
    <t>20年度</t>
  </si>
  <si>
    <t>21年度</t>
  </si>
  <si>
    <t>22年度</t>
  </si>
  <si>
    <t>23年度</t>
  </si>
  <si>
    <t>24年度</t>
  </si>
  <si>
    <t>25年度</t>
  </si>
  <si>
    <t>（注）　平成17年度より甲種特類消防設備士試験を実施。</t>
  </si>
  <si>
    <t>第25表　消防設備士講習実施状況（H16～H25）</t>
  </si>
  <si>
    <t>年度</t>
  </si>
  <si>
    <t>申請者</t>
  </si>
  <si>
    <t>受講者数</t>
  </si>
  <si>
    <t>講習区分</t>
  </si>
  <si>
    <t>消火設備</t>
  </si>
  <si>
    <t>警報設備</t>
  </si>
  <si>
    <t>避難設備・消火器</t>
  </si>
  <si>
    <t>第26表　危険物規制対象数</t>
  </si>
  <si>
    <t>（Ｈ26.3.31現在）</t>
  </si>
  <si>
    <t>製造所貯蔵所取扱所合　計</t>
  </si>
  <si>
    <t>製造所</t>
  </si>
  <si>
    <t>貯　　　　　　　　　蔵　　　　　　　　所</t>
  </si>
  <si>
    <t>取　　　扱　　　所</t>
  </si>
  <si>
    <t>事業所</t>
  </si>
  <si>
    <t>小計</t>
  </si>
  <si>
    <t>屋　内貯蔵所</t>
  </si>
  <si>
    <t>屋　外タンク貯蔵所</t>
  </si>
  <si>
    <t>屋　内タンク貯蔵所</t>
  </si>
  <si>
    <t>地　下タンク貯蔵所</t>
  </si>
  <si>
    <t>簡　易タンク貯蔵所</t>
  </si>
  <si>
    <t>移　動タンク貯蔵所</t>
  </si>
  <si>
    <t>屋　外貯蔵所</t>
  </si>
  <si>
    <t>給　油取扱所</t>
  </si>
  <si>
    <t>第一種販　売取扱所</t>
  </si>
  <si>
    <t>第二種販　売取扱所</t>
  </si>
  <si>
    <t>移　送取扱所</t>
  </si>
  <si>
    <t>一　般取扱所</t>
  </si>
  <si>
    <t>準 特 定屋外タンク貯蔵所（再掲）</t>
  </si>
  <si>
    <t>特定屋外タ ン ク貯 蔵 所（再掲）</t>
  </si>
  <si>
    <t>14KLを超える被牽引車型（再掲）</t>
  </si>
  <si>
    <t>特定移送取扱所（再掲）</t>
  </si>
  <si>
    <t>地中タンク貯蔵所（再掲）</t>
  </si>
  <si>
    <t>岩盤タンク貯蔵所（再掲）</t>
  </si>
  <si>
    <t>海上タンク貯蔵所（再掲）</t>
  </si>
  <si>
    <t>消　防　組　合</t>
  </si>
  <si>
    <t>第27表　類別危険物規制対象数</t>
  </si>
  <si>
    <t>屋内タンク貯蔵所（再掲）</t>
  </si>
  <si>
    <t>総　　　計</t>
  </si>
  <si>
    <t>類　　別</t>
  </si>
  <si>
    <t>第　　１　　類</t>
  </si>
  <si>
    <t>第　　２　　類</t>
  </si>
  <si>
    <t>第　　３　　類</t>
  </si>
  <si>
    <t>第　　４　　類</t>
  </si>
  <si>
    <t>第　　５　　類</t>
  </si>
  <si>
    <t>第　　６　　類</t>
  </si>
  <si>
    <t>混　　　在</t>
  </si>
  <si>
    <t>第28表　数量別危険物規制対象数</t>
  </si>
  <si>
    <t>総　　　　　計</t>
  </si>
  <si>
    <t>　 ５倍以下</t>
  </si>
  <si>
    <t>　 ５倍を超え　 10倍以下</t>
  </si>
  <si>
    <t>　 10倍を超え　 50倍以下</t>
  </si>
  <si>
    <t>　 50倍を超え　100倍以下</t>
  </si>
  <si>
    <t>　100倍を超え　150倍以下</t>
  </si>
  <si>
    <t>　150倍を超え　200倍以下</t>
  </si>
  <si>
    <t>　200倍を超え 1000倍以下</t>
  </si>
  <si>
    <t xml:space="preserve"> 1000倍を超え 5000倍以下</t>
  </si>
  <si>
    <t xml:space="preserve"> 5000倍を超え10000倍以下</t>
  </si>
  <si>
    <t>10000倍を超えるもの</t>
  </si>
  <si>
    <t>第29表　危険物規制対象の動き（Ｈ25.4.1～Ｈ26.3.31）</t>
  </si>
  <si>
    <t>貯</t>
  </si>
  <si>
    <t>蔵</t>
  </si>
  <si>
    <t>仮貯蔵</t>
  </si>
  <si>
    <t>仮取扱</t>
  </si>
  <si>
    <t>屋　外貯蔵所</t>
  </si>
  <si>
    <t>許　可</t>
  </si>
  <si>
    <t>設　置</t>
  </si>
  <si>
    <t>変　更</t>
  </si>
  <si>
    <t>他許可行政庁に転出</t>
  </si>
  <si>
    <t>他許可行政庁から転入</t>
  </si>
  <si>
    <t>完　成　　検　査</t>
  </si>
  <si>
    <t>廃　止　届　等</t>
  </si>
  <si>
    <t>増減数</t>
  </si>
  <si>
    <t>設置許可</t>
  </si>
  <si>
    <t>設置完成検査　</t>
  </si>
  <si>
    <t>仮　　使　　用</t>
  </si>
  <si>
    <t>第30表　危険物施設における事故の状況（H25.1.1～12.31）</t>
  </si>
  <si>
    <t>月日</t>
  </si>
  <si>
    <t>施設の区分</t>
  </si>
  <si>
    <t>発生場所</t>
  </si>
  <si>
    <t>被　　害　　状　　況　　等</t>
  </si>
  <si>
    <t>事　　　故　　　の　　　概　　　要</t>
  </si>
  <si>
    <t>給油取扱所</t>
  </si>
  <si>
    <t>地下貯蔵タンク内への水の混入</t>
  </si>
  <si>
    <t>地下貯蔵タンク内に水が混入し、給油した車両のエンジンが停止するという事故が発生したもの。尚、地下貯蔵タンク外には油は流出していない。</t>
  </si>
  <si>
    <t>事故によるアイランドの破損</t>
  </si>
  <si>
    <t>給油取扱所へ給油のため進入した車両が、注油のため設置されていた簡易タンクへ接触。簡易タンクの損傷は認められなかったが、アイランドの一部が損傷したもの。</t>
  </si>
  <si>
    <t>ボイラー施設</t>
  </si>
  <si>
    <t>南国市</t>
  </si>
  <si>
    <t>ボイラー施設からのＡ重油流出</t>
  </si>
  <si>
    <t>工場内のボイラー燃料（サービスタンク）より、Ａ重油が流出したもの</t>
  </si>
  <si>
    <t>須崎市</t>
  </si>
  <si>
    <t>埋設配管からの軽油流出</t>
  </si>
  <si>
    <t>地下タンクから給油取扱所（船舶）までの埋設配管フランジ部分パッキンより軽油が流出したもの</t>
  </si>
  <si>
    <t>第31表　危険物保安講習実施状況（H16～H25）</t>
  </si>
  <si>
    <t>年度</t>
  </si>
  <si>
    <t>免　状　の　種　類</t>
  </si>
  <si>
    <t>乙　　　種</t>
  </si>
  <si>
    <t>丙種</t>
  </si>
  <si>
    <t>第32表　危険物取扱者試験実施状況</t>
  </si>
  <si>
    <t>（H21～H25）</t>
  </si>
  <si>
    <t>種</t>
  </si>
  <si>
    <t>小　計</t>
  </si>
  <si>
    <t>受験者</t>
  </si>
  <si>
    <t>合格者</t>
  </si>
  <si>
    <t>平</t>
  </si>
  <si>
    <t>成</t>
  </si>
  <si>
    <t>度</t>
  </si>
  <si>
    <t>第33表　消防学校教育</t>
  </si>
  <si>
    <t>(過去10年間）</t>
  </si>
  <si>
    <t>（１）県消防学校入校状況</t>
  </si>
  <si>
    <t>年度</t>
  </si>
  <si>
    <t>入校人員</t>
  </si>
  <si>
    <t>消　　防　　吏　　員</t>
  </si>
  <si>
    <t>消　　防　　団　　員</t>
  </si>
  <si>
    <t>一般教育</t>
  </si>
  <si>
    <t>初任教育</t>
  </si>
  <si>
    <t>専科</t>
  </si>
  <si>
    <t>幹部</t>
  </si>
  <si>
    <t>特別</t>
  </si>
  <si>
    <t>普通</t>
  </si>
  <si>
    <t>期間</t>
  </si>
  <si>
    <t>回</t>
  </si>
  <si>
    <t>人員</t>
  </si>
  <si>
    <t>人員</t>
  </si>
  <si>
    <t>内容</t>
  </si>
  <si>
    <t>6月</t>
  </si>
  <si>
    <t>１日入校　</t>
  </si>
  <si>
    <t>１日入校</t>
  </si>
  <si>
    <t>１日震災訓練</t>
  </si>
  <si>
    <t>6月</t>
  </si>
  <si>
    <t>（２）消防大学校入校状況</t>
  </si>
  <si>
    <t>幹部科</t>
  </si>
  <si>
    <t>上級
幹部科</t>
  </si>
  <si>
    <t>新任消
防長学
校長科</t>
  </si>
  <si>
    <t>消防
団長科</t>
  </si>
  <si>
    <t>警防科</t>
  </si>
  <si>
    <t>救助科</t>
  </si>
  <si>
    <t>救急科</t>
  </si>
  <si>
    <t>予防科</t>
  </si>
  <si>
    <t>火災調査科</t>
  </si>
  <si>
    <t>危険物科</t>
  </si>
  <si>
    <t>新任教官科</t>
  </si>
  <si>
    <t>第34表　消防関係表彰の状況（Ｈ16～25）</t>
  </si>
  <si>
    <t>　　　　　　年度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</si>
  <si>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</si>
  <si>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</si>
  <si>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</si>
  <si>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</si>
  <si>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</si>
  <si>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</si>
  <si>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</si>
  <si>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</si>
  <si>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</si>
  <si>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</si>
  <si>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　表彰種別</t>
  </si>
  <si>
    <t>勲五等双光旭日章</t>
  </si>
  <si>
    <t>　〃　瑞宝章</t>
  </si>
  <si>
    <t>勲六等単光旭日章</t>
  </si>
  <si>
    <t>勲七等青色桐葉章</t>
  </si>
  <si>
    <t>瑞宝小綬章</t>
  </si>
  <si>
    <t>瑞宝双光章</t>
  </si>
  <si>
    <t>瑞宝単光章</t>
  </si>
  <si>
    <t>褒</t>
  </si>
  <si>
    <t>藍綬褒章</t>
  </si>
  <si>
    <t>章</t>
  </si>
  <si>
    <t>紺綬褒章</t>
  </si>
  <si>
    <t>大臣</t>
  </si>
  <si>
    <t>内閣総理大臣表彰</t>
  </si>
  <si>
    <t>表彰</t>
  </si>
  <si>
    <t>総務（自治）大臣表彰</t>
  </si>
  <si>
    <t>消防庁長官表彰</t>
  </si>
  <si>
    <t>功労章</t>
  </si>
  <si>
    <t>永年勤続功労章</t>
  </si>
  <si>
    <t>表彰旗</t>
  </si>
  <si>
    <t>竿頭綬</t>
  </si>
  <si>
    <t>特別功労章</t>
  </si>
  <si>
    <t>顕功章</t>
  </si>
  <si>
    <t>功績章</t>
  </si>
  <si>
    <t>表彰状</t>
  </si>
  <si>
    <t>安全功労者表彰</t>
  </si>
  <si>
    <t>防災功労者表彰</t>
  </si>
  <si>
    <t>消防団等地域活動表彰</t>
  </si>
  <si>
    <t>高知県知事表彰</t>
  </si>
  <si>
    <t>表彰状</t>
  </si>
  <si>
    <t>消防協力者表彰</t>
  </si>
  <si>
    <t>内助功労</t>
  </si>
  <si>
    <t>地方自治功労</t>
  </si>
  <si>
    <t>日本消防協会長表彰</t>
  </si>
  <si>
    <t>精績章</t>
  </si>
  <si>
    <t>勤続章</t>
  </si>
  <si>
    <t>婦人消防隊表彰</t>
  </si>
  <si>
    <t>特別表彰まとい</t>
  </si>
  <si>
    <t>永年勤続職員表彰</t>
  </si>
  <si>
    <t>高知県消防協会長表彰</t>
  </si>
  <si>
    <t>功労竿頭綬</t>
  </si>
  <si>
    <t>無火災竿頭綬</t>
  </si>
  <si>
    <t>顕彰状</t>
  </si>
  <si>
    <t>退職消防職・団員感謝状</t>
  </si>
  <si>
    <t>消防功労団体表彰</t>
  </si>
  <si>
    <t>消防功労者表彰</t>
  </si>
  <si>
    <t>一般功労団体表彰</t>
  </si>
  <si>
    <t>一般功労者表彰</t>
  </si>
  <si>
    <t>第35表　自主防災組織の現況（H26.4.1現在）</t>
  </si>
  <si>
    <t>管内世帯数 ａ</t>
  </si>
  <si>
    <t>自主防災組織数</t>
  </si>
  <si>
    <t>組織されている</t>
  </si>
  <si>
    <t>組 織 率</t>
  </si>
  <si>
    <t>世帯数 ａ</t>
  </si>
  <si>
    <t>自主防災組織数</t>
  </si>
  <si>
    <t>地域の世帯数 b</t>
  </si>
  <si>
    <t>b/a％</t>
  </si>
  <si>
    <t xml:space="preserve">高知市 </t>
  </si>
  <si>
    <t xml:space="preserve">室戸市 </t>
  </si>
  <si>
    <t xml:space="preserve">安芸市 </t>
  </si>
  <si>
    <t xml:space="preserve">南国市 </t>
  </si>
  <si>
    <t xml:space="preserve">土佐市 </t>
  </si>
  <si>
    <t xml:space="preserve">須崎市 </t>
  </si>
  <si>
    <t xml:space="preserve">宿毛市 </t>
  </si>
  <si>
    <t xml:space="preserve">土佐清水市 </t>
  </si>
  <si>
    <t xml:space="preserve">四万十市 </t>
  </si>
  <si>
    <t>香南市</t>
  </si>
  <si>
    <t>香美市</t>
  </si>
  <si>
    <t xml:space="preserve">東洋町 </t>
  </si>
  <si>
    <t xml:space="preserve">奈半利町 </t>
  </si>
  <si>
    <t>田野町</t>
  </si>
  <si>
    <t xml:space="preserve">安田町 </t>
  </si>
  <si>
    <t xml:space="preserve">北川村 </t>
  </si>
  <si>
    <t xml:space="preserve">馬路村 </t>
  </si>
  <si>
    <t xml:space="preserve">芸西村 </t>
  </si>
  <si>
    <t xml:space="preserve">本山町 </t>
  </si>
  <si>
    <t xml:space="preserve">大豊町 </t>
  </si>
  <si>
    <t xml:space="preserve">土佐町 </t>
  </si>
  <si>
    <t xml:space="preserve">大川村 </t>
  </si>
  <si>
    <t xml:space="preserve">いの町 </t>
  </si>
  <si>
    <t xml:space="preserve">仁淀川町 </t>
  </si>
  <si>
    <t xml:space="preserve">中土佐町 </t>
  </si>
  <si>
    <t xml:space="preserve">佐川町 </t>
  </si>
  <si>
    <t xml:space="preserve">越知町 </t>
  </si>
  <si>
    <t xml:space="preserve">梼原町 </t>
  </si>
  <si>
    <t>日高村</t>
  </si>
  <si>
    <t>津野町</t>
  </si>
  <si>
    <t>四万十町</t>
  </si>
  <si>
    <t xml:space="preserve">大月町 </t>
  </si>
  <si>
    <t xml:space="preserve">三原村 </t>
  </si>
  <si>
    <t>黒潮町</t>
  </si>
  <si>
    <t>計(H26.4.1）</t>
  </si>
  <si>
    <t>参考：計(H25.4.1）</t>
  </si>
  <si>
    <t>参考：計(H24.4.1）</t>
  </si>
  <si>
    <t>市・町村の組織率</t>
  </si>
  <si>
    <t>市計</t>
  </si>
  <si>
    <t>町村計</t>
  </si>
  <si>
    <t>高知市を除く組織率</t>
  </si>
  <si>
    <t>高知市以外の市町村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</si>
</sst>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[$-411]ge\.mm\.dd"/>
    <numFmt numFmtId="179" formatCode="#,###&quot;月&quot;"/>
    <numFmt numFmtId="180" formatCode="#,###&quot;歳&quot;"/>
    <numFmt numFmtId="181" formatCode="#,###&quot;件&quot;"/>
    <numFmt numFmtId="182" formatCode="#,###&quot;人&quot;"/>
    <numFmt numFmtId="183" formatCode="0_);[Red]\(0\)"/>
    <numFmt numFmtId="184" formatCode="\(#,###&quot;件&quot;\)"/>
    <numFmt numFmtId="185" formatCode="\(#,###&quot;人&quot;\)"/>
    <numFmt numFmtId="186" formatCode="#,##0_ "/>
    <numFmt numFmtId="187" formatCode="\(#,###\)"/>
    <numFmt numFmtId="188" formatCode="m/d"/>
    <numFmt numFmtId="189" formatCode="##&quot;県&quot;"/>
    <numFmt numFmtId="190" formatCode="##&quot;件&quot;"/>
    <numFmt numFmtId="191" formatCode="mmm\-yyyy"/>
    <numFmt numFmtId="192" formatCode="[&lt;=999]000;[&lt;=99999]000\-00;000\-0000"/>
    <numFmt numFmtId="193" formatCode="0.0_);[Red]\(0.0\)"/>
    <numFmt numFmtId="194" formatCode="0_ "/>
    <numFmt numFmtId="195" formatCode="0_);\(0\)"/>
    <numFmt numFmtId="196" formatCode="#,##0_);\(#,##0\)"/>
    <numFmt numFmtId="197" formatCode="0.0%"/>
    <numFmt numFmtId="198" formatCode="#,##0_);[Red]\(#,##0\)"/>
    <numFmt numFmtId="199" formatCode="#,##0.00_ "/>
    <numFmt numFmtId="200" formatCode="\(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"/>
    <numFmt numFmtId="206" formatCode="0.0000000_ "/>
    <numFmt numFmtId="207" formatCode="m&quot;月&quot;d&quot;日&quot;;@"/>
    <numFmt numFmtId="208" formatCode="m/d;@"/>
    <numFmt numFmtId="209" formatCode="h:mm;@"/>
    <numFmt numFmtId="210" formatCode="\(General\)"/>
    <numFmt numFmtId="211" formatCode="0;[Red]0"/>
    <numFmt numFmtId="212" formatCode="0.0;[Red]0.0"/>
    <numFmt numFmtId="213" formatCode="#,##0.0_);[Red]\(#,##0.0\)"/>
  </numFmts>
  <fonts count="64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7"/>
      <name val="ＭＳ ゴシック"/>
      <family val="3"/>
    </font>
    <font>
      <sz val="4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name val="ＭＳ Ｐゴシック"/>
      <family val="3"/>
    </font>
    <font>
      <sz val="13"/>
      <name val="ＭＳ ゴシック"/>
      <family val="3"/>
    </font>
    <font>
      <sz val="11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ゴシック"/>
      <family val="3"/>
    </font>
    <font>
      <sz val="5"/>
      <name val="ＭＳ ゴシック"/>
      <family val="3"/>
    </font>
    <font>
      <sz val="10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sz val="11"/>
      <color rgb="FFFF0000"/>
      <name val="ＭＳ 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4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double"/>
    </border>
    <border>
      <left style="hair"/>
      <right style="thin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hair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hair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hair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hair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hair"/>
      <right>
        <color indexed="63"/>
      </right>
      <top style="double"/>
      <bottom style="hair"/>
    </border>
    <border>
      <left style="thin"/>
      <right style="hair"/>
      <top style="thin"/>
      <bottom style="double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>
        <color indexed="63"/>
      </bottom>
      <diagonal style="thin"/>
    </border>
    <border diagonalDown="1">
      <left style="thin"/>
      <right style="hair"/>
      <top>
        <color indexed="63"/>
      </top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thin"/>
      <top style="thin"/>
      <bottom style="hair"/>
    </border>
    <border diagonalDown="1">
      <left style="thin"/>
      <right style="hair"/>
      <top style="thin"/>
      <bottom style="hair"/>
      <diagonal style="thin"/>
    </border>
    <border diagonalDown="1">
      <left style="hair"/>
      <right style="thin"/>
      <top style="thin"/>
      <bottom style="hair"/>
      <diagonal style="thin"/>
    </border>
    <border diagonalDown="1">
      <left style="thin"/>
      <right style="hair"/>
      <top style="hair"/>
      <bottom style="hair"/>
      <diagonal style="thin"/>
    </border>
    <border diagonalDown="1">
      <left style="hair"/>
      <right style="thin"/>
      <top style="hair"/>
      <bottom style="hair"/>
      <diagonal style="thin"/>
    </border>
    <border diagonalDown="1">
      <left style="thin"/>
      <right style="hair"/>
      <top style="hair"/>
      <bottom style="thin"/>
      <diagonal style="thin"/>
    </border>
    <border diagonalDown="1">
      <left style="hair"/>
      <right style="thin"/>
      <top style="hair"/>
      <bottom style="thin"/>
      <diagonal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>
        <color indexed="63"/>
      </left>
      <right style="hair"/>
      <top style="thin"/>
      <bottom style="double"/>
    </border>
    <border diagonalUp="1">
      <left style="thin"/>
      <right style="thin"/>
      <top style="thin"/>
      <bottom style="hair"/>
      <diagonal style="thin"/>
    </border>
    <border diagonalUp="1">
      <left style="hair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 diagonalDown="1">
      <left style="thin"/>
      <right style="thin"/>
      <top style="hair"/>
      <bottom style="thin"/>
      <diagonal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hair"/>
      <bottom style="double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4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49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38" fontId="5" fillId="33" borderId="10" xfId="49" applyFont="1" applyFill="1" applyBorder="1" applyAlignment="1">
      <alignment vertical="center"/>
    </xf>
    <xf numFmtId="38" fontId="5" fillId="33" borderId="11" xfId="49" applyFont="1" applyFill="1" applyBorder="1" applyAlignment="1">
      <alignment vertical="center"/>
    </xf>
    <xf numFmtId="38" fontId="5" fillId="33" borderId="12" xfId="49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5" fillId="33" borderId="23" xfId="49" applyFont="1" applyFill="1" applyBorder="1" applyAlignment="1">
      <alignment vertical="center"/>
    </xf>
    <xf numFmtId="38" fontId="5" fillId="33" borderId="24" xfId="49" applyFont="1" applyFill="1" applyBorder="1" applyAlignment="1">
      <alignment vertical="center"/>
    </xf>
    <xf numFmtId="38" fontId="5" fillId="33" borderId="25" xfId="49" applyFont="1" applyFill="1" applyBorder="1" applyAlignment="1">
      <alignment vertical="center"/>
    </xf>
    <xf numFmtId="38" fontId="5" fillId="33" borderId="26" xfId="49" applyFont="1" applyFill="1" applyBorder="1" applyAlignment="1">
      <alignment vertical="center"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38" fontId="5" fillId="33" borderId="28" xfId="49" applyFont="1" applyFill="1" applyBorder="1" applyAlignment="1">
      <alignment vertical="center"/>
    </xf>
    <xf numFmtId="38" fontId="5" fillId="33" borderId="29" xfId="49" applyFont="1" applyFill="1" applyBorder="1" applyAlignment="1">
      <alignment vertical="center"/>
    </xf>
    <xf numFmtId="38" fontId="5" fillId="33" borderId="30" xfId="49" applyFont="1" applyFill="1" applyBorder="1" applyAlignment="1">
      <alignment vertical="center"/>
    </xf>
    <xf numFmtId="38" fontId="5" fillId="33" borderId="31" xfId="49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38" fontId="5" fillId="33" borderId="14" xfId="49" applyFont="1" applyFill="1" applyBorder="1" applyAlignment="1">
      <alignment vertical="center"/>
    </xf>
    <xf numFmtId="38" fontId="5" fillId="33" borderId="15" xfId="49" applyFont="1" applyFill="1" applyBorder="1" applyAlignment="1">
      <alignment vertical="center"/>
    </xf>
    <xf numFmtId="38" fontId="5" fillId="33" borderId="16" xfId="49" applyFont="1" applyFill="1" applyBorder="1" applyAlignment="1">
      <alignment vertical="center"/>
    </xf>
    <xf numFmtId="38" fontId="5" fillId="33" borderId="17" xfId="49" applyFont="1" applyFill="1" applyBorder="1" applyAlignment="1">
      <alignment vertical="center"/>
    </xf>
    <xf numFmtId="0" fontId="5" fillId="0" borderId="33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distributed" vertical="center" shrinkToFit="1"/>
    </xf>
    <xf numFmtId="0" fontId="5" fillId="0" borderId="34" xfId="0" applyFont="1" applyBorder="1" applyAlignment="1">
      <alignment horizontal="distributed" vertical="center" shrinkToFit="1"/>
    </xf>
    <xf numFmtId="0" fontId="5" fillId="33" borderId="35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distributed" vertical="center" shrinkToFit="1"/>
    </xf>
    <xf numFmtId="0" fontId="5" fillId="0" borderId="22" xfId="0" applyFont="1" applyFill="1" applyBorder="1" applyAlignment="1">
      <alignment horizontal="distributed" vertical="center" shrinkToFit="1"/>
    </xf>
    <xf numFmtId="0" fontId="5" fillId="33" borderId="38" xfId="0" applyFont="1" applyFill="1" applyBorder="1" applyAlignment="1">
      <alignment vertical="center"/>
    </xf>
    <xf numFmtId="0" fontId="5" fillId="33" borderId="39" xfId="0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>
      <alignment vertical="center"/>
    </xf>
    <xf numFmtId="0" fontId="5" fillId="33" borderId="41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38" fontId="5" fillId="33" borderId="38" xfId="49" applyFont="1" applyFill="1" applyBorder="1" applyAlignment="1">
      <alignment vertical="center"/>
    </xf>
    <xf numFmtId="38" fontId="5" fillId="33" borderId="40" xfId="49" applyFont="1" applyFill="1" applyBorder="1" applyAlignment="1">
      <alignment vertical="center"/>
    </xf>
    <xf numFmtId="38" fontId="5" fillId="33" borderId="41" xfId="49" applyFont="1" applyFill="1" applyBorder="1" applyAlignment="1">
      <alignment vertical="center"/>
    </xf>
    <xf numFmtId="38" fontId="5" fillId="33" borderId="39" xfId="49" applyFont="1" applyFill="1" applyBorder="1" applyAlignment="1">
      <alignment vertical="center"/>
    </xf>
    <xf numFmtId="38" fontId="4" fillId="33" borderId="42" xfId="49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0" xfId="49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29" xfId="0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176" fontId="4" fillId="33" borderId="49" xfId="0" applyNumberFormat="1" applyFont="1" applyFill="1" applyBorder="1" applyAlignment="1">
      <alignment vertical="center"/>
    </xf>
    <xf numFmtId="0" fontId="4" fillId="33" borderId="42" xfId="0" applyFont="1" applyFill="1" applyBorder="1" applyAlignment="1">
      <alignment vertical="center"/>
    </xf>
    <xf numFmtId="176" fontId="4" fillId="33" borderId="50" xfId="0" applyNumberFormat="1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38" fontId="7" fillId="0" borderId="18" xfId="49" applyFont="1" applyBorder="1" applyAlignment="1">
      <alignment vertical="center"/>
    </xf>
    <xf numFmtId="38" fontId="7" fillId="0" borderId="20" xfId="49" applyFont="1" applyBorder="1" applyAlignment="1">
      <alignment vertical="center"/>
    </xf>
    <xf numFmtId="38" fontId="7" fillId="0" borderId="19" xfId="49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38" fontId="7" fillId="0" borderId="28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9" xfId="49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51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52" xfId="0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53" xfId="0" applyFont="1" applyFill="1" applyBorder="1" applyAlignment="1">
      <alignment vertical="center"/>
    </xf>
    <xf numFmtId="0" fontId="7" fillId="33" borderId="54" xfId="0" applyFont="1" applyFill="1" applyBorder="1" applyAlignment="1">
      <alignment vertical="center"/>
    </xf>
    <xf numFmtId="38" fontId="7" fillId="33" borderId="51" xfId="49" applyFont="1" applyFill="1" applyBorder="1" applyAlignment="1">
      <alignment vertical="center"/>
    </xf>
    <xf numFmtId="38" fontId="7" fillId="33" borderId="54" xfId="49" applyFont="1" applyFill="1" applyBorder="1" applyAlignment="1">
      <alignment vertical="center"/>
    </xf>
    <xf numFmtId="38" fontId="7" fillId="33" borderId="52" xfId="49" applyFont="1" applyFill="1" applyBorder="1" applyAlignment="1">
      <alignment vertical="center"/>
    </xf>
    <xf numFmtId="38" fontId="7" fillId="33" borderId="53" xfId="49" applyFont="1" applyFill="1" applyBorder="1" applyAlignment="1">
      <alignment vertical="center"/>
    </xf>
    <xf numFmtId="38" fontId="7" fillId="33" borderId="17" xfId="49" applyFont="1" applyFill="1" applyBorder="1" applyAlignment="1">
      <alignment vertical="center"/>
    </xf>
    <xf numFmtId="38" fontId="7" fillId="33" borderId="21" xfId="49" applyFont="1" applyFill="1" applyBorder="1" applyAlignment="1">
      <alignment vertical="center"/>
    </xf>
    <xf numFmtId="38" fontId="7" fillId="33" borderId="13" xfId="49" applyFont="1" applyFill="1" applyBorder="1" applyAlignment="1">
      <alignment vertical="center"/>
    </xf>
    <xf numFmtId="38" fontId="7" fillId="33" borderId="31" xfId="49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38" fontId="4" fillId="0" borderId="56" xfId="49" applyFont="1" applyFill="1" applyBorder="1" applyAlignment="1">
      <alignment vertical="center"/>
    </xf>
    <xf numFmtId="176" fontId="4" fillId="0" borderId="55" xfId="0" applyNumberFormat="1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4" fillId="33" borderId="47" xfId="0" applyFont="1" applyFill="1" applyBorder="1" applyAlignment="1">
      <alignment vertical="center"/>
    </xf>
    <xf numFmtId="38" fontId="7" fillId="0" borderId="0" xfId="0" applyNumberFormat="1" applyFont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8" fontId="7" fillId="0" borderId="0" xfId="0" applyNumberFormat="1" applyFont="1" applyAlignment="1">
      <alignment horizontal="center" vertical="center"/>
    </xf>
    <xf numFmtId="38" fontId="5" fillId="0" borderId="0" xfId="49" applyFont="1" applyAlignment="1">
      <alignment horizontal="center" vertical="center"/>
    </xf>
    <xf numFmtId="38" fontId="5" fillId="33" borderId="0" xfId="49" applyFont="1" applyFill="1" applyBorder="1" applyAlignment="1">
      <alignment vertical="center"/>
    </xf>
    <xf numFmtId="38" fontId="5" fillId="33" borderId="36" xfId="49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7" fillId="0" borderId="29" xfId="0" applyNumberFormat="1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38" fontId="7" fillId="0" borderId="19" xfId="49" applyNumberFormat="1" applyFont="1" applyBorder="1" applyAlignment="1">
      <alignment vertical="center"/>
    </xf>
    <xf numFmtId="38" fontId="7" fillId="0" borderId="58" xfId="49" applyFont="1" applyBorder="1" applyAlignment="1">
      <alignment vertical="center"/>
    </xf>
    <xf numFmtId="38" fontId="7" fillId="0" borderId="46" xfId="49" applyFont="1" applyBorder="1" applyAlignment="1">
      <alignment vertical="center"/>
    </xf>
    <xf numFmtId="38" fontId="7" fillId="0" borderId="48" xfId="49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38" fontId="7" fillId="0" borderId="44" xfId="49" applyFont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38" fontId="7" fillId="0" borderId="23" xfId="49" applyFont="1" applyBorder="1" applyAlignment="1">
      <alignment vertical="center"/>
    </xf>
    <xf numFmtId="38" fontId="7" fillId="0" borderId="24" xfId="0" applyNumberFormat="1" applyFont="1" applyBorder="1" applyAlignment="1">
      <alignment vertical="center"/>
    </xf>
    <xf numFmtId="38" fontId="7" fillId="0" borderId="25" xfId="49" applyFont="1" applyBorder="1" applyAlignment="1">
      <alignment vertical="center"/>
    </xf>
    <xf numFmtId="38" fontId="7" fillId="0" borderId="24" xfId="49" applyFont="1" applyBorder="1" applyAlignment="1">
      <alignment vertical="center"/>
    </xf>
    <xf numFmtId="38" fontId="7" fillId="0" borderId="59" xfId="49" applyFont="1" applyBorder="1" applyAlignment="1">
      <alignment vertical="center"/>
    </xf>
    <xf numFmtId="38" fontId="7" fillId="0" borderId="60" xfId="49" applyFont="1" applyBorder="1" applyAlignment="1">
      <alignment vertical="center"/>
    </xf>
    <xf numFmtId="0" fontId="5" fillId="0" borderId="32" xfId="0" applyFont="1" applyBorder="1" applyAlignment="1">
      <alignment horizontal="distributed" vertical="center" shrinkToFit="1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38" fontId="5" fillId="33" borderId="50" xfId="49" applyFont="1" applyFill="1" applyBorder="1" applyAlignment="1">
      <alignment vertical="center"/>
    </xf>
    <xf numFmtId="38" fontId="5" fillId="0" borderId="32" xfId="49" applyFont="1" applyBorder="1" applyAlignment="1">
      <alignment vertical="center"/>
    </xf>
    <xf numFmtId="38" fontId="5" fillId="0" borderId="61" xfId="49" applyFont="1" applyBorder="1" applyAlignment="1">
      <alignment vertical="center"/>
    </xf>
    <xf numFmtId="38" fontId="5" fillId="0" borderId="58" xfId="49" applyFont="1" applyBorder="1" applyAlignment="1">
      <alignment vertical="center"/>
    </xf>
    <xf numFmtId="38" fontId="5" fillId="0" borderId="33" xfId="49" applyFont="1" applyBorder="1" applyAlignment="1">
      <alignment vertical="center"/>
    </xf>
    <xf numFmtId="38" fontId="5" fillId="0" borderId="45" xfId="49" applyFont="1" applyBorder="1" applyAlignment="1">
      <alignment vertical="center"/>
    </xf>
    <xf numFmtId="38" fontId="5" fillId="0" borderId="46" xfId="49" applyFont="1" applyBorder="1" applyAlignment="1">
      <alignment vertical="center"/>
    </xf>
    <xf numFmtId="38" fontId="5" fillId="0" borderId="29" xfId="49" applyFont="1" applyBorder="1" applyAlignment="1">
      <alignment vertical="center"/>
    </xf>
    <xf numFmtId="38" fontId="5" fillId="0" borderId="43" xfId="49" applyFont="1" applyBorder="1" applyAlignment="1">
      <alignment vertical="center"/>
    </xf>
    <xf numFmtId="38" fontId="5" fillId="0" borderId="44" xfId="49" applyFont="1" applyBorder="1" applyAlignment="1">
      <alignment vertical="center"/>
    </xf>
    <xf numFmtId="38" fontId="5" fillId="0" borderId="22" xfId="49" applyFont="1" applyBorder="1" applyAlignment="1">
      <alignment vertical="center"/>
    </xf>
    <xf numFmtId="38" fontId="5" fillId="0" borderId="62" xfId="49" applyFont="1" applyBorder="1" applyAlignment="1">
      <alignment vertical="center"/>
    </xf>
    <xf numFmtId="38" fontId="5" fillId="0" borderId="59" xfId="49" applyFont="1" applyBorder="1" applyAlignment="1">
      <alignment vertical="center"/>
    </xf>
    <xf numFmtId="38" fontId="5" fillId="0" borderId="34" xfId="49" applyFont="1" applyBorder="1" applyAlignment="1">
      <alignment vertical="center"/>
    </xf>
    <xf numFmtId="38" fontId="5" fillId="0" borderId="47" xfId="49" applyFont="1" applyBorder="1" applyAlignment="1">
      <alignment vertical="center"/>
    </xf>
    <xf numFmtId="38" fontId="5" fillId="0" borderId="48" xfId="49" applyFont="1" applyBorder="1" applyAlignment="1">
      <alignment vertical="center"/>
    </xf>
    <xf numFmtId="38" fontId="5" fillId="33" borderId="42" xfId="49" applyFont="1" applyFill="1" applyBorder="1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distributed" vertical="center"/>
    </xf>
    <xf numFmtId="38" fontId="4" fillId="0" borderId="0" xfId="49" applyFont="1" applyBorder="1" applyAlignment="1">
      <alignment vertical="center"/>
    </xf>
    <xf numFmtId="38" fontId="4" fillId="33" borderId="38" xfId="49" applyFont="1" applyFill="1" applyBorder="1" applyAlignment="1">
      <alignment vertical="center"/>
    </xf>
    <xf numFmtId="38" fontId="4" fillId="33" borderId="41" xfId="49" applyFont="1" applyFill="1" applyBorder="1" applyAlignment="1">
      <alignment horizontal="center" vertical="center"/>
    </xf>
    <xf numFmtId="38" fontId="4" fillId="0" borderId="30" xfId="49" applyFont="1" applyBorder="1" applyAlignment="1">
      <alignment horizontal="distributed" vertical="center"/>
    </xf>
    <xf numFmtId="38" fontId="4" fillId="0" borderId="20" xfId="49" applyFont="1" applyBorder="1" applyAlignment="1">
      <alignment horizontal="distributed" vertical="center"/>
    </xf>
    <xf numFmtId="38" fontId="4" fillId="0" borderId="12" xfId="49" applyFont="1" applyBorder="1" applyAlignment="1">
      <alignment horizontal="distributed" vertical="center"/>
    </xf>
    <xf numFmtId="38" fontId="4" fillId="33" borderId="50" xfId="49" applyFont="1" applyFill="1" applyBorder="1" applyAlignment="1">
      <alignment horizontal="center" vertical="center"/>
    </xf>
    <xf numFmtId="38" fontId="4" fillId="0" borderId="25" xfId="49" applyFont="1" applyBorder="1" applyAlignment="1">
      <alignment horizontal="distributed" vertical="center"/>
    </xf>
    <xf numFmtId="38" fontId="4" fillId="33" borderId="25" xfId="49" applyFont="1" applyFill="1" applyBorder="1" applyAlignment="1">
      <alignment horizontal="center" vertical="center"/>
    </xf>
    <xf numFmtId="38" fontId="5" fillId="0" borderId="0" xfId="49" applyFont="1" applyAlignment="1">
      <alignment vertical="center"/>
    </xf>
    <xf numFmtId="38" fontId="5" fillId="0" borderId="63" xfId="49" applyFont="1" applyBorder="1" applyAlignment="1">
      <alignment vertical="center"/>
    </xf>
    <xf numFmtId="38" fontId="5" fillId="33" borderId="46" xfId="49" applyFont="1" applyFill="1" applyBorder="1" applyAlignment="1">
      <alignment vertical="center"/>
    </xf>
    <xf numFmtId="38" fontId="5" fillId="0" borderId="64" xfId="49" applyFont="1" applyBorder="1" applyAlignment="1">
      <alignment horizontal="center" vertical="center" textRotation="255"/>
    </xf>
    <xf numFmtId="38" fontId="5" fillId="33" borderId="18" xfId="49" applyFont="1" applyFill="1" applyBorder="1" applyAlignment="1">
      <alignment vertical="center"/>
    </xf>
    <xf numFmtId="38" fontId="5" fillId="0" borderId="65" xfId="49" applyFont="1" applyBorder="1" applyAlignment="1">
      <alignment horizontal="center" vertical="center" textRotation="255"/>
    </xf>
    <xf numFmtId="38" fontId="5" fillId="33" borderId="22" xfId="49" applyFont="1" applyFill="1" applyBorder="1" applyAlignment="1" applyProtection="1">
      <alignment horizontal="center" vertical="center"/>
      <protection/>
    </xf>
    <xf numFmtId="38" fontId="5" fillId="33" borderId="59" xfId="49" applyFont="1" applyFill="1" applyBorder="1" applyAlignment="1">
      <alignment vertical="center"/>
    </xf>
    <xf numFmtId="38" fontId="5" fillId="33" borderId="62" xfId="49" applyFont="1" applyFill="1" applyBorder="1" applyAlignment="1">
      <alignment vertical="center"/>
    </xf>
    <xf numFmtId="38" fontId="5" fillId="33" borderId="22" xfId="49" applyFont="1" applyFill="1" applyBorder="1" applyAlignment="1">
      <alignment vertical="center"/>
    </xf>
    <xf numFmtId="38" fontId="5" fillId="33" borderId="32" xfId="49" applyFont="1" applyFill="1" applyBorder="1" applyAlignment="1" applyProtection="1">
      <alignment horizontal="center" vertical="center"/>
      <protection/>
    </xf>
    <xf numFmtId="38" fontId="5" fillId="33" borderId="44" xfId="49" applyFont="1" applyFill="1" applyBorder="1" applyAlignment="1">
      <alignment vertical="center"/>
    </xf>
    <xf numFmtId="38" fontId="5" fillId="33" borderId="43" xfId="49" applyFont="1" applyFill="1" applyBorder="1" applyAlignment="1">
      <alignment vertical="center"/>
    </xf>
    <xf numFmtId="38" fontId="5" fillId="33" borderId="27" xfId="49" applyFont="1" applyFill="1" applyBorder="1" applyAlignment="1">
      <alignment vertical="center"/>
    </xf>
    <xf numFmtId="38" fontId="5" fillId="33" borderId="61" xfId="49" applyFont="1" applyFill="1" applyBorder="1" applyAlignment="1">
      <alignment vertical="center"/>
    </xf>
    <xf numFmtId="38" fontId="5" fillId="33" borderId="58" xfId="49" applyFont="1" applyFill="1" applyBorder="1" applyAlignment="1">
      <alignment vertical="center"/>
    </xf>
    <xf numFmtId="38" fontId="5" fillId="33" borderId="32" xfId="49" applyFont="1" applyFill="1" applyBorder="1" applyAlignment="1">
      <alignment vertical="center"/>
    </xf>
    <xf numFmtId="38" fontId="5" fillId="33" borderId="45" xfId="49" applyFont="1" applyFill="1" applyBorder="1" applyAlignment="1">
      <alignment vertical="center"/>
    </xf>
    <xf numFmtId="38" fontId="5" fillId="0" borderId="33" xfId="49" applyFont="1" applyBorder="1" applyAlignment="1">
      <alignment horizontal="distributed" vertical="center" shrinkToFit="1"/>
    </xf>
    <xf numFmtId="38" fontId="5" fillId="0" borderId="22" xfId="49" applyFont="1" applyBorder="1" applyAlignment="1">
      <alignment horizontal="distributed" vertical="center" shrinkToFit="1"/>
    </xf>
    <xf numFmtId="38" fontId="5" fillId="33" borderId="27" xfId="49" applyFont="1" applyFill="1" applyBorder="1" applyAlignment="1" applyProtection="1">
      <alignment horizontal="center" vertical="center"/>
      <protection/>
    </xf>
    <xf numFmtId="38" fontId="5" fillId="0" borderId="34" xfId="49" applyFont="1" applyBorder="1" applyAlignment="1">
      <alignment horizontal="distributed" vertical="center" shrinkToFit="1"/>
    </xf>
    <xf numFmtId="38" fontId="5" fillId="33" borderId="47" xfId="49" applyFont="1" applyFill="1" applyBorder="1" applyAlignment="1">
      <alignment vertical="center"/>
    </xf>
    <xf numFmtId="38" fontId="5" fillId="33" borderId="48" xfId="49" applyFont="1" applyFill="1" applyBorder="1" applyAlignment="1">
      <alignment vertical="center"/>
    </xf>
    <xf numFmtId="38" fontId="5" fillId="0" borderId="33" xfId="49" applyFont="1" applyFill="1" applyBorder="1" applyAlignment="1">
      <alignment horizontal="distributed" vertical="center" shrinkToFit="1"/>
    </xf>
    <xf numFmtId="38" fontId="5" fillId="0" borderId="45" xfId="49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38" fontId="5" fillId="0" borderId="22" xfId="49" applyFont="1" applyFill="1" applyBorder="1" applyAlignment="1">
      <alignment horizontal="distributed" vertical="center" shrinkToFit="1"/>
    </xf>
    <xf numFmtId="38" fontId="5" fillId="0" borderId="62" xfId="49" applyFont="1" applyFill="1" applyBorder="1" applyAlignment="1">
      <alignment vertical="center"/>
    </xf>
    <xf numFmtId="38" fontId="5" fillId="0" borderId="24" xfId="49" applyFont="1" applyFill="1" applyBorder="1" applyAlignment="1">
      <alignment vertical="center"/>
    </xf>
    <xf numFmtId="38" fontId="5" fillId="0" borderId="32" xfId="49" applyFont="1" applyBorder="1" applyAlignment="1">
      <alignment horizontal="distributed" vertical="center" shrinkToFit="1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33" borderId="3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33" borderId="25" xfId="0" applyFont="1" applyFill="1" applyBorder="1" applyAlignment="1">
      <alignment horizontal="center" vertical="center"/>
    </xf>
    <xf numFmtId="177" fontId="5" fillId="33" borderId="41" xfId="49" applyNumberFormat="1" applyFont="1" applyFill="1" applyBorder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0" borderId="28" xfId="49" applyFont="1" applyBorder="1" applyAlignment="1">
      <alignment vertical="center"/>
    </xf>
    <xf numFmtId="38" fontId="5" fillId="0" borderId="31" xfId="49" applyFont="1" applyBorder="1" applyAlignment="1">
      <alignment vertical="center"/>
    </xf>
    <xf numFmtId="177" fontId="5" fillId="0" borderId="30" xfId="49" applyNumberFormat="1" applyFont="1" applyBorder="1" applyAlignment="1">
      <alignment vertical="center"/>
    </xf>
    <xf numFmtId="38" fontId="5" fillId="0" borderId="30" xfId="49" applyFont="1" applyBorder="1" applyAlignment="1">
      <alignment vertical="center"/>
    </xf>
    <xf numFmtId="177" fontId="5" fillId="0" borderId="20" xfId="49" applyNumberFormat="1" applyFont="1" applyBorder="1" applyAlignment="1">
      <alignment vertical="center"/>
    </xf>
    <xf numFmtId="177" fontId="5" fillId="33" borderId="12" xfId="49" applyNumberFormat="1" applyFont="1" applyFill="1" applyBorder="1" applyAlignment="1">
      <alignment vertical="center"/>
    </xf>
    <xf numFmtId="177" fontId="5" fillId="33" borderId="16" xfId="49" applyNumberFormat="1" applyFont="1" applyFill="1" applyBorder="1" applyAlignment="1">
      <alignment vertical="center"/>
    </xf>
    <xf numFmtId="177" fontId="5" fillId="0" borderId="25" xfId="49" applyNumberFormat="1" applyFont="1" applyBorder="1" applyAlignment="1">
      <alignment vertical="center"/>
    </xf>
    <xf numFmtId="177" fontId="5" fillId="33" borderId="30" xfId="49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distributed" vertical="center" shrinkToFit="1"/>
    </xf>
    <xf numFmtId="177" fontId="5" fillId="0" borderId="12" xfId="49" applyNumberFormat="1" applyFont="1" applyBorder="1" applyAlignment="1">
      <alignment vertical="center"/>
    </xf>
    <xf numFmtId="38" fontId="5" fillId="33" borderId="66" xfId="49" applyFont="1" applyFill="1" applyBorder="1" applyAlignment="1">
      <alignment vertical="center"/>
    </xf>
    <xf numFmtId="177" fontId="5" fillId="0" borderId="16" xfId="49" applyNumberFormat="1" applyFont="1" applyBorder="1" applyAlignment="1">
      <alignment vertical="center"/>
    </xf>
    <xf numFmtId="0" fontId="4" fillId="33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distributed" vertical="center"/>
    </xf>
    <xf numFmtId="2" fontId="6" fillId="0" borderId="18" xfId="0" applyNumberFormat="1" applyFont="1" applyBorder="1" applyAlignment="1">
      <alignment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69" xfId="0" applyFont="1" applyFill="1" applyBorder="1" applyAlignment="1">
      <alignment horizontal="distributed" vertical="center" wrapText="1"/>
    </xf>
    <xf numFmtId="0" fontId="4" fillId="0" borderId="69" xfId="0" applyFont="1" applyFill="1" applyBorder="1" applyAlignment="1">
      <alignment horizontal="distributed" vertical="center"/>
    </xf>
    <xf numFmtId="0" fontId="4" fillId="0" borderId="70" xfId="0" applyFont="1" applyFill="1" applyBorder="1" applyAlignment="1">
      <alignment horizontal="distributed" vertical="center"/>
    </xf>
    <xf numFmtId="2" fontId="6" fillId="0" borderId="62" xfId="0" applyNumberFormat="1" applyFont="1" applyBorder="1" applyAlignment="1">
      <alignment vertical="center"/>
    </xf>
    <xf numFmtId="0" fontId="4" fillId="0" borderId="71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vertical="center"/>
    </xf>
    <xf numFmtId="0" fontId="4" fillId="33" borderId="53" xfId="0" applyFont="1" applyFill="1" applyBorder="1" applyAlignment="1">
      <alignment vertical="center"/>
    </xf>
    <xf numFmtId="0" fontId="4" fillId="33" borderId="74" xfId="0" applyFont="1" applyFill="1" applyBorder="1" applyAlignment="1">
      <alignment vertical="center"/>
    </xf>
    <xf numFmtId="0" fontId="7" fillId="33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0" fontId="7" fillId="33" borderId="78" xfId="0" applyFont="1" applyFill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75" xfId="49" applyFont="1" applyFill="1" applyBorder="1" applyAlignment="1">
      <alignment vertical="center"/>
    </xf>
    <xf numFmtId="38" fontId="7" fillId="0" borderId="76" xfId="49" applyFont="1" applyFill="1" applyBorder="1" applyAlignment="1">
      <alignment vertical="center"/>
    </xf>
    <xf numFmtId="38" fontId="7" fillId="0" borderId="77" xfId="49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2" fontId="6" fillId="33" borderId="38" xfId="0" applyNumberFormat="1" applyFont="1" applyFill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59" xfId="0" applyFont="1" applyBorder="1" applyAlignment="1">
      <alignment horizontal="distributed" vertical="center" shrinkToFit="1"/>
    </xf>
    <xf numFmtId="0" fontId="5" fillId="0" borderId="47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27" xfId="0" applyFont="1" applyBorder="1" applyAlignment="1">
      <alignment horizontal="distributed" vertical="center" shrinkToFit="1"/>
    </xf>
    <xf numFmtId="0" fontId="5" fillId="33" borderId="38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vertical="center"/>
    </xf>
    <xf numFmtId="0" fontId="5" fillId="33" borderId="80" xfId="0" applyFont="1" applyFill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33" borderId="61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38" fontId="5" fillId="33" borderId="50" xfId="49" applyFont="1" applyFill="1" applyBorder="1" applyAlignment="1">
      <alignment horizontal="right" vertical="center"/>
    </xf>
    <xf numFmtId="38" fontId="5" fillId="0" borderId="58" xfId="49" applyFont="1" applyBorder="1" applyAlignment="1">
      <alignment horizontal="right" vertical="center"/>
    </xf>
    <xf numFmtId="38" fontId="5" fillId="0" borderId="46" xfId="49" applyFont="1" applyBorder="1" applyAlignment="1">
      <alignment horizontal="right" vertical="center"/>
    </xf>
    <xf numFmtId="38" fontId="5" fillId="33" borderId="59" xfId="49" applyFont="1" applyFill="1" applyBorder="1" applyAlignment="1">
      <alignment horizontal="right" vertical="center"/>
    </xf>
    <xf numFmtId="38" fontId="5" fillId="0" borderId="48" xfId="49" applyFont="1" applyBorder="1" applyAlignment="1">
      <alignment horizontal="right" vertical="center"/>
    </xf>
    <xf numFmtId="38" fontId="5" fillId="0" borderId="59" xfId="49" applyFont="1" applyBorder="1" applyAlignment="1">
      <alignment horizontal="right" vertical="center"/>
    </xf>
    <xf numFmtId="38" fontId="5" fillId="33" borderId="44" xfId="49" applyFont="1" applyFill="1" applyBorder="1" applyAlignment="1">
      <alignment horizontal="right" vertical="center"/>
    </xf>
    <xf numFmtId="38" fontId="5" fillId="33" borderId="58" xfId="49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center" shrinkToFit="1"/>
    </xf>
    <xf numFmtId="0" fontId="5" fillId="0" borderId="26" xfId="0" applyFont="1" applyFill="1" applyBorder="1" applyAlignment="1">
      <alignment horizontal="distributed" vertical="center" shrinkToFit="1"/>
    </xf>
    <xf numFmtId="0" fontId="5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37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textRotation="255"/>
    </xf>
    <xf numFmtId="0" fontId="5" fillId="34" borderId="37" xfId="0" applyFont="1" applyFill="1" applyBorder="1" applyAlignment="1">
      <alignment horizontal="center" vertical="center"/>
    </xf>
    <xf numFmtId="38" fontId="7" fillId="0" borderId="32" xfId="49" applyFont="1" applyBorder="1" applyAlignment="1">
      <alignment vertical="center"/>
    </xf>
    <xf numFmtId="38" fontId="7" fillId="0" borderId="33" xfId="49" applyFont="1" applyBorder="1" applyAlignment="1">
      <alignment vertical="center"/>
    </xf>
    <xf numFmtId="38" fontId="7" fillId="0" borderId="34" xfId="49" applyFont="1" applyBorder="1" applyAlignment="1">
      <alignment vertical="center"/>
    </xf>
    <xf numFmtId="38" fontId="7" fillId="0" borderId="78" xfId="49" applyFont="1" applyFill="1" applyBorder="1" applyAlignment="1">
      <alignment vertical="center"/>
    </xf>
    <xf numFmtId="38" fontId="7" fillId="0" borderId="27" xfId="49" applyFont="1" applyBorder="1" applyAlignment="1">
      <alignment vertical="center"/>
    </xf>
    <xf numFmtId="38" fontId="7" fillId="0" borderId="22" xfId="49" applyFont="1" applyBorder="1" applyAlignment="1">
      <alignment vertical="center"/>
    </xf>
    <xf numFmtId="38" fontId="7" fillId="33" borderId="81" xfId="49" applyFont="1" applyFill="1" applyBorder="1" applyAlignment="1">
      <alignment vertical="center"/>
    </xf>
    <xf numFmtId="38" fontId="7" fillId="0" borderId="82" xfId="49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38" fontId="7" fillId="33" borderId="62" xfId="49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38" fontId="5" fillId="33" borderId="83" xfId="49" applyFont="1" applyFill="1" applyBorder="1" applyAlignment="1">
      <alignment vertical="center"/>
    </xf>
    <xf numFmtId="38" fontId="5" fillId="33" borderId="84" xfId="49" applyFont="1" applyFill="1" applyBorder="1" applyAlignment="1">
      <alignment vertical="center"/>
    </xf>
    <xf numFmtId="0" fontId="7" fillId="33" borderId="6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178" fontId="14" fillId="0" borderId="80" xfId="0" applyNumberFormat="1" applyFont="1" applyBorder="1" applyAlignment="1">
      <alignment vertical="center"/>
    </xf>
    <xf numFmtId="178" fontId="14" fillId="0" borderId="85" xfId="0" applyNumberFormat="1" applyFont="1" applyBorder="1" applyAlignment="1">
      <alignment vertical="center"/>
    </xf>
    <xf numFmtId="178" fontId="14" fillId="0" borderId="29" xfId="0" applyNumberFormat="1" applyFont="1" applyBorder="1" applyAlignment="1">
      <alignment vertical="center"/>
    </xf>
    <xf numFmtId="178" fontId="14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5" fillId="0" borderId="11" xfId="49" applyFont="1" applyFill="1" applyBorder="1" applyAlignment="1">
      <alignment vertical="center"/>
    </xf>
    <xf numFmtId="38" fontId="5" fillId="0" borderId="46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7" fillId="33" borderId="40" xfId="49" applyFont="1" applyFill="1" applyBorder="1" applyAlignment="1">
      <alignment vertical="center" shrinkToFit="1"/>
    </xf>
    <xf numFmtId="38" fontId="7" fillId="33" borderId="49" xfId="49" applyFont="1" applyFill="1" applyBorder="1" applyAlignment="1">
      <alignment vertical="center" shrinkToFit="1"/>
    </xf>
    <xf numFmtId="38" fontId="7" fillId="33" borderId="50" xfId="49" applyFont="1" applyFill="1" applyBorder="1" applyAlignment="1">
      <alignment vertical="center" shrinkToFit="1"/>
    </xf>
    <xf numFmtId="38" fontId="7" fillId="33" borderId="66" xfId="49" applyFont="1" applyFill="1" applyBorder="1" applyAlignment="1">
      <alignment vertical="center" shrinkToFit="1"/>
    </xf>
    <xf numFmtId="38" fontId="7" fillId="0" borderId="15" xfId="49" applyFont="1" applyBorder="1" applyAlignment="1">
      <alignment vertical="center" shrinkToFit="1"/>
    </xf>
    <xf numFmtId="38" fontId="7" fillId="0" borderId="15" xfId="49" applyFont="1" applyFill="1" applyBorder="1" applyAlignment="1">
      <alignment vertical="center" shrinkToFit="1"/>
    </xf>
    <xf numFmtId="38" fontId="7" fillId="0" borderId="80" xfId="49" applyFont="1" applyBorder="1" applyAlignment="1">
      <alignment vertical="center" shrinkToFit="1"/>
    </xf>
    <xf numFmtId="38" fontId="7" fillId="0" borderId="58" xfId="49" applyFont="1" applyBorder="1" applyAlignment="1">
      <alignment vertical="center" shrinkToFit="1"/>
    </xf>
    <xf numFmtId="38" fontId="7" fillId="0" borderId="19" xfId="49" applyFont="1" applyBorder="1" applyAlignment="1">
      <alignment vertical="center" shrinkToFit="1"/>
    </xf>
    <xf numFmtId="38" fontId="7" fillId="0" borderId="19" xfId="49" applyFont="1" applyBorder="1" applyAlignment="1">
      <alignment horizontal="center" vertical="center" shrinkToFit="1"/>
    </xf>
    <xf numFmtId="38" fontId="7" fillId="0" borderId="85" xfId="49" applyFont="1" applyBorder="1" applyAlignment="1">
      <alignment vertical="center" shrinkToFit="1"/>
    </xf>
    <xf numFmtId="38" fontId="7" fillId="0" borderId="46" xfId="49" applyFont="1" applyBorder="1" applyAlignment="1">
      <alignment vertical="center" shrinkToFit="1"/>
    </xf>
    <xf numFmtId="38" fontId="7" fillId="35" borderId="24" xfId="49" applyFont="1" applyFill="1" applyBorder="1" applyAlignment="1">
      <alignment vertical="center" shrinkToFit="1"/>
    </xf>
    <xf numFmtId="38" fontId="7" fillId="35" borderId="86" xfId="49" applyFont="1" applyFill="1" applyBorder="1" applyAlignment="1">
      <alignment vertical="center" shrinkToFit="1"/>
    </xf>
    <xf numFmtId="38" fontId="7" fillId="35" borderId="59" xfId="49" applyFont="1" applyFill="1" applyBorder="1" applyAlignment="1">
      <alignment vertical="center" shrinkToFit="1"/>
    </xf>
    <xf numFmtId="38" fontId="7" fillId="0" borderId="29" xfId="49" applyFont="1" applyBorder="1" applyAlignment="1">
      <alignment vertical="center" shrinkToFit="1"/>
    </xf>
    <xf numFmtId="38" fontId="7" fillId="0" borderId="83" xfId="49" applyFont="1" applyBorder="1" applyAlignment="1">
      <alignment vertical="center" shrinkToFit="1"/>
    </xf>
    <xf numFmtId="38" fontId="7" fillId="0" borderId="44" xfId="49" applyFont="1" applyBorder="1" applyAlignment="1">
      <alignment vertical="center" shrinkToFit="1"/>
    </xf>
    <xf numFmtId="38" fontId="7" fillId="35" borderId="19" xfId="49" applyFont="1" applyFill="1" applyBorder="1" applyAlignment="1">
      <alignment vertical="center" shrinkToFit="1"/>
    </xf>
    <xf numFmtId="38" fontId="7" fillId="35" borderId="85" xfId="49" applyFont="1" applyFill="1" applyBorder="1" applyAlignment="1">
      <alignment vertical="center" shrinkToFit="1"/>
    </xf>
    <xf numFmtId="38" fontId="7" fillId="35" borderId="46" xfId="49" applyFont="1" applyFill="1" applyBorder="1" applyAlignment="1">
      <alignment vertical="center" shrinkToFit="1"/>
    </xf>
    <xf numFmtId="38" fontId="7" fillId="0" borderId="33" xfId="49" applyFont="1" applyBorder="1" applyAlignment="1">
      <alignment vertical="center" shrinkToFit="1"/>
    </xf>
    <xf numFmtId="38" fontId="7" fillId="0" borderId="45" xfId="49" applyFont="1" applyBorder="1" applyAlignment="1">
      <alignment vertical="center" shrinkToFit="1"/>
    </xf>
    <xf numFmtId="38" fontId="7" fillId="0" borderId="32" xfId="49" applyFont="1" applyBorder="1" applyAlignment="1">
      <alignment vertical="center" shrinkToFit="1"/>
    </xf>
    <xf numFmtId="38" fontId="7" fillId="0" borderId="61" xfId="49" applyFont="1" applyBorder="1" applyAlignment="1">
      <alignment vertical="center" shrinkToFit="1"/>
    </xf>
    <xf numFmtId="38" fontId="7" fillId="0" borderId="24" xfId="49" applyFont="1" applyBorder="1" applyAlignment="1">
      <alignment vertical="center" shrinkToFit="1"/>
    </xf>
    <xf numFmtId="38" fontId="7" fillId="0" borderId="86" xfId="49" applyFont="1" applyBorder="1" applyAlignment="1">
      <alignment vertical="center" shrinkToFit="1"/>
    </xf>
    <xf numFmtId="38" fontId="7" fillId="0" borderId="22" xfId="49" applyFont="1" applyBorder="1" applyAlignment="1">
      <alignment vertical="center" shrinkToFit="1"/>
    </xf>
    <xf numFmtId="38" fontId="7" fillId="0" borderId="62" xfId="49" applyFont="1" applyBorder="1" applyAlignment="1">
      <alignment vertical="center" shrinkToFit="1"/>
    </xf>
    <xf numFmtId="38" fontId="7" fillId="0" borderId="59" xfId="49" applyFont="1" applyBorder="1" applyAlignment="1">
      <alignment vertical="center" shrinkToFit="1"/>
    </xf>
    <xf numFmtId="38" fontId="7" fillId="35" borderId="33" xfId="49" applyFont="1" applyFill="1" applyBorder="1" applyAlignment="1">
      <alignment vertical="center" shrinkToFit="1"/>
    </xf>
    <xf numFmtId="38" fontId="7" fillId="35" borderId="45" xfId="49" applyFont="1" applyFill="1" applyBorder="1" applyAlignment="1">
      <alignment vertical="center" shrinkToFit="1"/>
    </xf>
    <xf numFmtId="38" fontId="7" fillId="0" borderId="27" xfId="49" applyFont="1" applyBorder="1" applyAlignment="1">
      <alignment vertical="center" shrinkToFit="1"/>
    </xf>
    <xf numFmtId="38" fontId="7" fillId="0" borderId="43" xfId="49" applyFont="1" applyBorder="1" applyAlignment="1">
      <alignment vertical="center" shrinkToFit="1"/>
    </xf>
    <xf numFmtId="38" fontId="7" fillId="0" borderId="11" xfId="49" applyFont="1" applyBorder="1" applyAlignment="1">
      <alignment vertical="center" shrinkToFit="1"/>
    </xf>
    <xf numFmtId="38" fontId="7" fillId="0" borderId="84" xfId="49" applyFont="1" applyBorder="1" applyAlignment="1">
      <alignment vertical="center" shrinkToFit="1"/>
    </xf>
    <xf numFmtId="38" fontId="7" fillId="0" borderId="34" xfId="49" applyFont="1" applyBorder="1" applyAlignment="1">
      <alignment vertical="center" shrinkToFit="1"/>
    </xf>
    <xf numFmtId="38" fontId="7" fillId="0" borderId="47" xfId="49" applyFont="1" applyBorder="1" applyAlignment="1">
      <alignment vertical="center" shrinkToFit="1"/>
    </xf>
    <xf numFmtId="38" fontId="7" fillId="0" borderId="48" xfId="49" applyFont="1" applyBorder="1" applyAlignment="1">
      <alignment vertical="center" shrinkToFit="1"/>
    </xf>
    <xf numFmtId="38" fontId="4" fillId="33" borderId="38" xfId="49" applyFont="1" applyFill="1" applyBorder="1" applyAlignment="1">
      <alignment vertical="center" shrinkToFit="1"/>
    </xf>
    <xf numFmtId="38" fontId="4" fillId="33" borderId="50" xfId="49" applyFont="1" applyFill="1" applyBorder="1" applyAlignment="1">
      <alignment vertical="center" shrinkToFit="1"/>
    </xf>
    <xf numFmtId="38" fontId="4" fillId="33" borderId="40" xfId="49" applyFont="1" applyFill="1" applyBorder="1" applyAlignment="1">
      <alignment vertical="center" shrinkToFit="1"/>
    </xf>
    <xf numFmtId="38" fontId="4" fillId="33" borderId="28" xfId="49" applyFont="1" applyFill="1" applyBorder="1" applyAlignment="1">
      <alignment vertical="center" shrinkToFit="1"/>
    </xf>
    <xf numFmtId="38" fontId="4" fillId="33" borderId="44" xfId="49" applyFont="1" applyFill="1" applyBorder="1" applyAlignment="1">
      <alignment vertical="center" shrinkToFit="1"/>
    </xf>
    <xf numFmtId="38" fontId="4" fillId="0" borderId="43" xfId="49" applyFont="1" applyBorder="1" applyAlignment="1">
      <alignment vertical="center" shrinkToFit="1"/>
    </xf>
    <xf numFmtId="38" fontId="4" fillId="0" borderId="29" xfId="49" applyFont="1" applyBorder="1" applyAlignment="1">
      <alignment vertical="center" shrinkToFit="1"/>
    </xf>
    <xf numFmtId="38" fontId="4" fillId="0" borderId="29" xfId="49" applyFont="1" applyFill="1" applyBorder="1" applyAlignment="1">
      <alignment vertical="center" shrinkToFit="1"/>
    </xf>
    <xf numFmtId="38" fontId="4" fillId="0" borderId="19" xfId="49" applyFont="1" applyFill="1" applyBorder="1" applyAlignment="1">
      <alignment vertical="center" shrinkToFit="1"/>
    </xf>
    <xf numFmtId="38" fontId="4" fillId="0" borderId="44" xfId="49" applyFont="1" applyBorder="1" applyAlignment="1">
      <alignment vertical="center" shrinkToFit="1"/>
    </xf>
    <xf numFmtId="38" fontId="4" fillId="33" borderId="18" xfId="49" applyFont="1" applyFill="1" applyBorder="1" applyAlignment="1">
      <alignment vertical="center" shrinkToFit="1"/>
    </xf>
    <xf numFmtId="38" fontId="4" fillId="33" borderId="46" xfId="49" applyFont="1" applyFill="1" applyBorder="1" applyAlignment="1">
      <alignment vertical="center" shrinkToFit="1"/>
    </xf>
    <xf numFmtId="38" fontId="4" fillId="0" borderId="45" xfId="49" applyFont="1" applyFill="1" applyBorder="1" applyAlignment="1">
      <alignment vertical="center" shrinkToFit="1"/>
    </xf>
    <xf numFmtId="38" fontId="4" fillId="0" borderId="19" xfId="49" applyFont="1" applyBorder="1" applyAlignment="1">
      <alignment vertical="center" shrinkToFit="1"/>
    </xf>
    <xf numFmtId="38" fontId="4" fillId="0" borderId="46" xfId="49" applyFont="1" applyBorder="1" applyAlignment="1">
      <alignment vertical="center" shrinkToFit="1"/>
    </xf>
    <xf numFmtId="38" fontId="4" fillId="33" borderId="10" xfId="49" applyFont="1" applyFill="1" applyBorder="1" applyAlignment="1">
      <alignment vertical="center" shrinkToFit="1"/>
    </xf>
    <xf numFmtId="38" fontId="4" fillId="33" borderId="48" xfId="49" applyFont="1" applyFill="1" applyBorder="1" applyAlignment="1">
      <alignment vertical="center" shrinkToFit="1"/>
    </xf>
    <xf numFmtId="38" fontId="4" fillId="0" borderId="47" xfId="49" applyFont="1" applyFill="1" applyBorder="1" applyAlignment="1">
      <alignment vertical="center" shrinkToFit="1"/>
    </xf>
    <xf numFmtId="38" fontId="4" fillId="0" borderId="11" xfId="49" applyFont="1" applyFill="1" applyBorder="1" applyAlignment="1">
      <alignment vertical="center" shrinkToFit="1"/>
    </xf>
    <xf numFmtId="38" fontId="4" fillId="0" borderId="11" xfId="49" applyFont="1" applyBorder="1" applyAlignment="1">
      <alignment vertical="center" shrinkToFit="1"/>
    </xf>
    <xf numFmtId="38" fontId="4" fillId="0" borderId="48" xfId="49" applyFont="1" applyBorder="1" applyAlignment="1">
      <alignment vertical="center" shrinkToFit="1"/>
    </xf>
    <xf numFmtId="38" fontId="4" fillId="33" borderId="42" xfId="49" applyFont="1" applyFill="1" applyBorder="1" applyAlignment="1">
      <alignment vertical="center" shrinkToFit="1"/>
    </xf>
    <xf numFmtId="38" fontId="4" fillId="0" borderId="43" xfId="49" applyFont="1" applyFill="1" applyBorder="1" applyAlignment="1">
      <alignment vertical="center" shrinkToFit="1"/>
    </xf>
    <xf numFmtId="38" fontId="4" fillId="0" borderId="45" xfId="49" applyFont="1" applyBorder="1" applyAlignment="1">
      <alignment vertical="center" shrinkToFit="1"/>
    </xf>
    <xf numFmtId="38" fontId="4" fillId="33" borderId="23" xfId="49" applyFont="1" applyFill="1" applyBorder="1" applyAlignment="1">
      <alignment vertical="center" shrinkToFit="1"/>
    </xf>
    <xf numFmtId="38" fontId="4" fillId="33" borderId="59" xfId="49" applyFont="1" applyFill="1" applyBorder="1" applyAlignment="1">
      <alignment vertical="center" shrinkToFit="1"/>
    </xf>
    <xf numFmtId="38" fontId="4" fillId="0" borderId="62" xfId="49" applyFont="1" applyFill="1" applyBorder="1" applyAlignment="1">
      <alignment vertical="center" shrinkToFit="1"/>
    </xf>
    <xf numFmtId="38" fontId="4" fillId="0" borderId="24" xfId="49" applyFont="1" applyFill="1" applyBorder="1" applyAlignment="1">
      <alignment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59" xfId="49" applyFont="1" applyBorder="1" applyAlignment="1">
      <alignment vertical="center" shrinkToFit="1"/>
    </xf>
    <xf numFmtId="38" fontId="4" fillId="33" borderId="62" xfId="49" applyFont="1" applyFill="1" applyBorder="1" applyAlignment="1">
      <alignment vertical="center" shrinkToFit="1"/>
    </xf>
    <xf numFmtId="38" fontId="4" fillId="33" borderId="24" xfId="49" applyFont="1" applyFill="1" applyBorder="1" applyAlignment="1">
      <alignment vertical="center" shrinkToFit="1"/>
    </xf>
    <xf numFmtId="38" fontId="4" fillId="33" borderId="87" xfId="49" applyFont="1" applyFill="1" applyBorder="1" applyAlignment="1">
      <alignment vertical="center" shrinkToFit="1"/>
    </xf>
    <xf numFmtId="38" fontId="5" fillId="33" borderId="32" xfId="49" applyFont="1" applyFill="1" applyBorder="1" applyAlignment="1" applyProtection="1">
      <alignment horizontal="center" vertical="center" wrapText="1"/>
      <protection/>
    </xf>
    <xf numFmtId="38" fontId="5" fillId="0" borderId="32" xfId="49" applyFont="1" applyBorder="1" applyAlignment="1" applyProtection="1">
      <alignment horizontal="distributed" vertical="center" shrinkToFit="1"/>
      <protection/>
    </xf>
    <xf numFmtId="38" fontId="5" fillId="0" borderId="33" xfId="49" applyFont="1" applyBorder="1" applyAlignment="1" applyProtection="1">
      <alignment horizontal="distributed" vertical="center" shrinkToFit="1"/>
      <protection/>
    </xf>
    <xf numFmtId="38" fontId="5" fillId="0" borderId="22" xfId="49" applyFont="1" applyBorder="1" applyAlignment="1" applyProtection="1">
      <alignment horizontal="distributed" vertical="center" shrinkToFit="1"/>
      <protection/>
    </xf>
    <xf numFmtId="0" fontId="5" fillId="0" borderId="33" xfId="0" applyFont="1" applyFill="1" applyBorder="1" applyAlignment="1" applyProtection="1">
      <alignment horizontal="distributed" vertical="center" shrinkToFit="1"/>
      <protection/>
    </xf>
    <xf numFmtId="0" fontId="5" fillId="0" borderId="34" xfId="0" applyFont="1" applyFill="1" applyBorder="1" applyAlignment="1" applyProtection="1">
      <alignment horizontal="distributed" vertical="center" shrinkToFit="1"/>
      <protection/>
    </xf>
    <xf numFmtId="0" fontId="5" fillId="0" borderId="22" xfId="0" applyFont="1" applyFill="1" applyBorder="1" applyAlignment="1" applyProtection="1">
      <alignment horizontal="distributed" vertical="center" shrinkToFit="1"/>
      <protection/>
    </xf>
    <xf numFmtId="2" fontId="6" fillId="33" borderId="42" xfId="0" applyNumberFormat="1" applyFont="1" applyFill="1" applyBorder="1" applyAlignment="1">
      <alignment vertical="center" shrinkToFit="1"/>
    </xf>
    <xf numFmtId="2" fontId="6" fillId="33" borderId="40" xfId="0" applyNumberFormat="1" applyFont="1" applyFill="1" applyBorder="1" applyAlignment="1">
      <alignment vertical="center" shrinkToFit="1"/>
    </xf>
    <xf numFmtId="2" fontId="7" fillId="33" borderId="40" xfId="0" applyNumberFormat="1" applyFont="1" applyFill="1" applyBorder="1" applyAlignment="1">
      <alignment vertical="center" shrinkToFit="1"/>
    </xf>
    <xf numFmtId="2" fontId="6" fillId="33" borderId="41" xfId="0" applyNumberFormat="1" applyFont="1" applyFill="1" applyBorder="1" applyAlignment="1">
      <alignment vertical="center" shrinkToFit="1"/>
    </xf>
    <xf numFmtId="2" fontId="6" fillId="0" borderId="46" xfId="0" applyNumberFormat="1" applyFont="1" applyBorder="1" applyAlignment="1">
      <alignment vertical="center" shrinkToFit="1"/>
    </xf>
    <xf numFmtId="2" fontId="6" fillId="0" borderId="64" xfId="0" applyNumberFormat="1" applyFont="1" applyBorder="1" applyAlignment="1">
      <alignment vertical="center" shrinkToFit="1"/>
    </xf>
    <xf numFmtId="2" fontId="6" fillId="0" borderId="36" xfId="0" applyNumberFormat="1" applyFont="1" applyBorder="1" applyAlignment="1">
      <alignment vertical="center" shrinkToFit="1"/>
    </xf>
    <xf numFmtId="2" fontId="6" fillId="0" borderId="37" xfId="0" applyNumberFormat="1" applyFont="1" applyBorder="1" applyAlignment="1">
      <alignment vertical="center" shrinkToFit="1"/>
    </xf>
    <xf numFmtId="2" fontId="6" fillId="0" borderId="45" xfId="0" applyNumberFormat="1" applyFont="1" applyBorder="1" applyAlignment="1">
      <alignment vertical="center" shrinkToFit="1"/>
    </xf>
    <xf numFmtId="2" fontId="6" fillId="0" borderId="19" xfId="0" applyNumberFormat="1" applyFont="1" applyBorder="1" applyAlignment="1">
      <alignment vertical="center" shrinkToFit="1"/>
    </xf>
    <xf numFmtId="2" fontId="6" fillId="0" borderId="20" xfId="0" applyNumberFormat="1" applyFont="1" applyBorder="1" applyAlignment="1">
      <alignment vertical="center" shrinkToFit="1"/>
    </xf>
    <xf numFmtId="2" fontId="6" fillId="0" borderId="59" xfId="0" applyNumberFormat="1" applyFont="1" applyBorder="1" applyAlignment="1">
      <alignment vertical="center" shrinkToFit="1"/>
    </xf>
    <xf numFmtId="2" fontId="6" fillId="0" borderId="65" xfId="0" applyNumberFormat="1" applyFont="1" applyBorder="1" applyAlignment="1">
      <alignment vertical="center" shrinkToFit="1"/>
    </xf>
    <xf numFmtId="2" fontId="6" fillId="0" borderId="87" xfId="0" applyNumberFormat="1" applyFont="1" applyBorder="1" applyAlignment="1">
      <alignment vertical="center" shrinkToFit="1"/>
    </xf>
    <xf numFmtId="2" fontId="6" fillId="0" borderId="88" xfId="0" applyNumberFormat="1" applyFont="1" applyBorder="1" applyAlignment="1">
      <alignment vertical="center" shrinkToFit="1"/>
    </xf>
    <xf numFmtId="0" fontId="4" fillId="33" borderId="40" xfId="0" applyFont="1" applyFill="1" applyBorder="1" applyAlignment="1">
      <alignment vertical="center" shrinkToFit="1"/>
    </xf>
    <xf numFmtId="0" fontId="4" fillId="33" borderId="42" xfId="0" applyFont="1" applyFill="1" applyBorder="1" applyAlignment="1">
      <alignment vertical="center" shrinkToFit="1"/>
    </xf>
    <xf numFmtId="0" fontId="4" fillId="33" borderId="50" xfId="0" applyFont="1" applyFill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4" fillId="33" borderId="38" xfId="0" applyFont="1" applyFill="1" applyBorder="1" applyAlignment="1">
      <alignment vertical="center" shrinkToFit="1"/>
    </xf>
    <xf numFmtId="176" fontId="4" fillId="33" borderId="50" xfId="0" applyNumberFormat="1" applyFont="1" applyFill="1" applyBorder="1" applyAlignment="1">
      <alignment vertical="center" shrinkToFit="1"/>
    </xf>
    <xf numFmtId="0" fontId="4" fillId="33" borderId="66" xfId="0" applyFont="1" applyFill="1" applyBorder="1" applyAlignment="1">
      <alignment vertical="center" shrinkToFit="1"/>
    </xf>
    <xf numFmtId="0" fontId="4" fillId="33" borderId="41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64" xfId="0" applyFont="1" applyBorder="1" applyAlignment="1">
      <alignment vertical="center" shrinkToFit="1"/>
    </xf>
    <xf numFmtId="195" fontId="4" fillId="0" borderId="89" xfId="0" applyNumberFormat="1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79" xfId="0" applyFont="1" applyBorder="1" applyAlignment="1">
      <alignment vertical="center" shrinkToFit="1"/>
    </xf>
    <xf numFmtId="0" fontId="4" fillId="0" borderId="90" xfId="0" applyFont="1" applyBorder="1" applyAlignment="1">
      <alignment vertical="center" shrinkToFit="1"/>
    </xf>
    <xf numFmtId="0" fontId="4" fillId="0" borderId="60" xfId="0" applyFont="1" applyBorder="1" applyAlignment="1">
      <alignment vertical="center" shrinkToFit="1"/>
    </xf>
    <xf numFmtId="176" fontId="4" fillId="0" borderId="46" xfId="0" applyNumberFormat="1" applyFont="1" applyBorder="1" applyAlignment="1">
      <alignment vertical="center" shrinkToFit="1"/>
    </xf>
    <xf numFmtId="0" fontId="4" fillId="0" borderId="63" xfId="0" applyFont="1" applyBorder="1" applyAlignment="1">
      <alignment vertical="center" shrinkToFit="1"/>
    </xf>
    <xf numFmtId="0" fontId="4" fillId="0" borderId="91" xfId="0" applyFont="1" applyBorder="1" applyAlignment="1">
      <alignment vertical="center" shrinkToFit="1"/>
    </xf>
    <xf numFmtId="0" fontId="4" fillId="0" borderId="92" xfId="0" applyFont="1" applyBorder="1" applyAlignment="1">
      <alignment vertical="center" shrinkToFit="1"/>
    </xf>
    <xf numFmtId="0" fontId="4" fillId="0" borderId="93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85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62" xfId="0" applyFont="1" applyBorder="1" applyAlignment="1">
      <alignment vertical="center" shrinkToFit="1"/>
    </xf>
    <xf numFmtId="0" fontId="4" fillId="0" borderId="86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176" fontId="4" fillId="0" borderId="59" xfId="0" applyNumberFormat="1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33" borderId="64" xfId="0" applyFont="1" applyFill="1" applyBorder="1" applyAlignment="1">
      <alignment vertical="center" shrinkToFit="1"/>
    </xf>
    <xf numFmtId="0" fontId="4" fillId="33" borderId="36" xfId="0" applyFont="1" applyFill="1" applyBorder="1" applyAlignment="1">
      <alignment vertical="center" shrinkToFit="1"/>
    </xf>
    <xf numFmtId="0" fontId="4" fillId="33" borderId="89" xfId="0" applyFont="1" applyFill="1" applyBorder="1" applyAlignment="1">
      <alignment vertical="center" shrinkToFit="1"/>
    </xf>
    <xf numFmtId="0" fontId="4" fillId="33" borderId="94" xfId="0" applyFont="1" applyFill="1" applyBorder="1" applyAlignment="1">
      <alignment vertical="center" shrinkToFit="1"/>
    </xf>
    <xf numFmtId="0" fontId="4" fillId="33" borderId="87" xfId="0" applyFont="1" applyFill="1" applyBorder="1" applyAlignment="1">
      <alignment vertical="center" shrinkToFit="1"/>
    </xf>
    <xf numFmtId="177" fontId="4" fillId="33" borderId="87" xfId="49" applyNumberFormat="1" applyFont="1" applyFill="1" applyBorder="1" applyAlignment="1">
      <alignment vertical="center" shrinkToFit="1"/>
    </xf>
    <xf numFmtId="0" fontId="4" fillId="33" borderId="65" xfId="0" applyFont="1" applyFill="1" applyBorder="1" applyAlignment="1">
      <alignment vertical="center" shrinkToFit="1"/>
    </xf>
    <xf numFmtId="0" fontId="4" fillId="33" borderId="95" xfId="0" applyFont="1" applyFill="1" applyBorder="1" applyAlignment="1">
      <alignment vertical="center" shrinkToFit="1"/>
    </xf>
    <xf numFmtId="0" fontId="4" fillId="33" borderId="88" xfId="0" applyFont="1" applyFill="1" applyBorder="1" applyAlignment="1">
      <alignment vertical="center" shrinkToFit="1"/>
    </xf>
    <xf numFmtId="0" fontId="4" fillId="0" borderId="61" xfId="0" applyFont="1" applyBorder="1" applyAlignment="1">
      <alignment vertical="center" shrinkToFit="1"/>
    </xf>
    <xf numFmtId="0" fontId="4" fillId="0" borderId="80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58" xfId="0" applyFont="1" applyBorder="1" applyAlignment="1">
      <alignment vertical="center" shrinkToFit="1"/>
    </xf>
    <xf numFmtId="38" fontId="4" fillId="0" borderId="36" xfId="49" applyFont="1" applyBorder="1" applyAlignment="1">
      <alignment vertical="center" shrinkToFit="1"/>
    </xf>
    <xf numFmtId="176" fontId="4" fillId="0" borderId="44" xfId="0" applyNumberFormat="1" applyFont="1" applyBorder="1" applyAlignment="1">
      <alignment vertical="center" shrinkToFit="1"/>
    </xf>
    <xf numFmtId="0" fontId="4" fillId="0" borderId="89" xfId="0" applyFont="1" applyBorder="1" applyAlignment="1">
      <alignment vertical="center" shrinkToFit="1"/>
    </xf>
    <xf numFmtId="0" fontId="4" fillId="33" borderId="96" xfId="0" applyFont="1" applyFill="1" applyBorder="1" applyAlignment="1">
      <alignment vertical="center" shrinkToFit="1"/>
    </xf>
    <xf numFmtId="0" fontId="4" fillId="33" borderId="97" xfId="0" applyFont="1" applyFill="1" applyBorder="1" applyAlignment="1">
      <alignment vertical="center" shrinkToFit="1"/>
    </xf>
    <xf numFmtId="2" fontId="7" fillId="33" borderId="50" xfId="0" applyNumberFormat="1" applyFont="1" applyFill="1" applyBorder="1" applyAlignment="1">
      <alignment vertical="center" shrinkToFit="1"/>
    </xf>
    <xf numFmtId="2" fontId="7" fillId="0" borderId="46" xfId="0" applyNumberFormat="1" applyFont="1" applyBorder="1" applyAlignment="1">
      <alignment vertical="center" shrinkToFit="1"/>
    </xf>
    <xf numFmtId="2" fontId="7" fillId="0" borderId="19" xfId="0" applyNumberFormat="1" applyFont="1" applyBorder="1" applyAlignment="1">
      <alignment vertical="center" shrinkToFit="1"/>
    </xf>
    <xf numFmtId="200" fontId="7" fillId="33" borderId="40" xfId="49" applyNumberFormat="1" applyFont="1" applyFill="1" applyBorder="1" applyAlignment="1">
      <alignment horizontal="center" vertical="center" shrinkToFit="1"/>
    </xf>
    <xf numFmtId="200" fontId="7" fillId="35" borderId="24" xfId="49" applyNumberFormat="1" applyFont="1" applyFill="1" applyBorder="1" applyAlignment="1">
      <alignment vertical="center" shrinkToFit="1"/>
    </xf>
    <xf numFmtId="200" fontId="4" fillId="33" borderId="89" xfId="0" applyNumberFormat="1" applyFont="1" applyFill="1" applyBorder="1" applyAlignment="1">
      <alignment vertical="center" shrinkToFit="1"/>
    </xf>
    <xf numFmtId="38" fontId="4" fillId="33" borderId="65" xfId="49" applyFont="1" applyFill="1" applyBorder="1" applyAlignment="1">
      <alignment vertical="center" shrinkToFit="1"/>
    </xf>
    <xf numFmtId="200" fontId="4" fillId="33" borderId="96" xfId="49" applyNumberFormat="1" applyFont="1" applyFill="1" applyBorder="1" applyAlignment="1">
      <alignment vertical="center" shrinkToFit="1"/>
    </xf>
    <xf numFmtId="0" fontId="5" fillId="0" borderId="32" xfId="0" applyFont="1" applyBorder="1" applyAlignment="1" applyProtection="1">
      <alignment horizontal="distributed" vertical="center" shrinkToFit="1"/>
      <protection/>
    </xf>
    <xf numFmtId="0" fontId="5" fillId="0" borderId="33" xfId="0" applyFont="1" applyBorder="1" applyAlignment="1" applyProtection="1">
      <alignment horizontal="distributed" vertical="center" shrinkToFit="1"/>
      <protection/>
    </xf>
    <xf numFmtId="0" fontId="5" fillId="0" borderId="71" xfId="0" applyFont="1" applyBorder="1" applyAlignment="1" applyProtection="1">
      <alignment horizontal="distributed" vertical="center" shrinkToFit="1"/>
      <protection/>
    </xf>
    <xf numFmtId="0" fontId="5" fillId="0" borderId="22" xfId="0" applyFont="1" applyBorder="1" applyAlignment="1" applyProtection="1">
      <alignment horizontal="distributed" vertical="center" shrinkToFit="1"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38" fontId="3" fillId="0" borderId="0" xfId="49" applyFont="1" applyFill="1" applyAlignment="1">
      <alignment vertical="center"/>
    </xf>
    <xf numFmtId="38" fontId="4" fillId="0" borderId="0" xfId="49" applyFont="1" applyFill="1" applyAlignment="1">
      <alignment horizontal="distributed" vertical="center"/>
    </xf>
    <xf numFmtId="38" fontId="4" fillId="0" borderId="0" xfId="49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9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98" xfId="49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38" fontId="7" fillId="0" borderId="0" xfId="49" applyFont="1" applyFill="1" applyAlignment="1">
      <alignment horizontal="center" vertical="center"/>
    </xf>
    <xf numFmtId="38" fontId="5" fillId="0" borderId="0" xfId="49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99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right" vertical="center"/>
    </xf>
    <xf numFmtId="0" fontId="4" fillId="0" borderId="65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38" fontId="4" fillId="0" borderId="20" xfId="49" applyFont="1" applyBorder="1" applyAlignment="1">
      <alignment horizontal="center" vertical="center" shrinkToFit="1"/>
    </xf>
    <xf numFmtId="0" fontId="5" fillId="33" borderId="58" xfId="0" applyFont="1" applyFill="1" applyBorder="1" applyAlignment="1" applyProtection="1">
      <alignment horizontal="center" vertical="center"/>
      <protection/>
    </xf>
    <xf numFmtId="38" fontId="7" fillId="0" borderId="19" xfId="49" applyFont="1" applyFill="1" applyBorder="1" applyAlignment="1">
      <alignment vertical="center" shrinkToFit="1"/>
    </xf>
    <xf numFmtId="200" fontId="7" fillId="0" borderId="15" xfId="49" applyNumberFormat="1" applyFont="1" applyBorder="1" applyAlignment="1">
      <alignment horizontal="center" vertical="center" shrinkToFit="1"/>
    </xf>
    <xf numFmtId="38" fontId="4" fillId="0" borderId="94" xfId="49" applyFont="1" applyFill="1" applyBorder="1" applyAlignment="1">
      <alignment horizontal="center" vertical="center"/>
    </xf>
    <xf numFmtId="38" fontId="4" fillId="0" borderId="59" xfId="49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38" fontId="7" fillId="36" borderId="85" xfId="49" applyFont="1" applyFill="1" applyBorder="1" applyAlignment="1">
      <alignment vertical="center" shrinkToFit="1"/>
    </xf>
    <xf numFmtId="38" fontId="7" fillId="36" borderId="19" xfId="49" applyFont="1" applyFill="1" applyBorder="1" applyAlignment="1">
      <alignment vertical="center" shrinkToFit="1"/>
    </xf>
    <xf numFmtId="0" fontId="4" fillId="0" borderId="62" xfId="0" applyFont="1" applyFill="1" applyBorder="1" applyAlignment="1">
      <alignment vertical="center" shrinkToFit="1"/>
    </xf>
    <xf numFmtId="0" fontId="4" fillId="0" borderId="86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59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176" fontId="4" fillId="0" borderId="97" xfId="0" applyNumberFormat="1" applyFont="1" applyFill="1" applyBorder="1" applyAlignment="1">
      <alignment vertical="center" shrinkToFit="1"/>
    </xf>
    <xf numFmtId="38" fontId="5" fillId="37" borderId="15" xfId="49" applyFont="1" applyFill="1" applyBorder="1" applyAlignment="1">
      <alignment vertical="center"/>
    </xf>
    <xf numFmtId="38" fontId="5" fillId="37" borderId="14" xfId="49" applyFont="1" applyFill="1" applyBorder="1" applyAlignment="1">
      <alignment vertical="center"/>
    </xf>
    <xf numFmtId="38" fontId="5" fillId="37" borderId="16" xfId="49" applyFont="1" applyFill="1" applyBorder="1" applyAlignment="1">
      <alignment vertical="center"/>
    </xf>
    <xf numFmtId="177" fontId="5" fillId="0" borderId="12" xfId="49" applyNumberFormat="1" applyFont="1" applyFill="1" applyBorder="1" applyAlignment="1">
      <alignment vertical="center"/>
    </xf>
    <xf numFmtId="38" fontId="5" fillId="0" borderId="28" xfId="49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38" fontId="5" fillId="0" borderId="59" xfId="49" applyFont="1" applyFill="1" applyBorder="1" applyAlignment="1">
      <alignment vertical="center"/>
    </xf>
    <xf numFmtId="38" fontId="5" fillId="0" borderId="26" xfId="49" applyFont="1" applyFill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38" fontId="5" fillId="0" borderId="25" xfId="49" applyFont="1" applyFill="1" applyBorder="1" applyAlignment="1">
      <alignment vertical="center"/>
    </xf>
    <xf numFmtId="38" fontId="5" fillId="0" borderId="19" xfId="49" applyFont="1" applyFill="1" applyBorder="1" applyAlignment="1">
      <alignment horizontal="right" vertical="center"/>
    </xf>
    <xf numFmtId="38" fontId="7" fillId="0" borderId="24" xfId="49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60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87" xfId="0" applyFont="1" applyFill="1" applyBorder="1" applyAlignment="1">
      <alignment horizontal="center" vertical="top" shrinkToFit="1"/>
    </xf>
    <xf numFmtId="0" fontId="7" fillId="0" borderId="8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38" fontId="4" fillId="0" borderId="65" xfId="49" applyFont="1" applyFill="1" applyBorder="1" applyAlignment="1">
      <alignment horizontal="center" vertical="center"/>
    </xf>
    <xf numFmtId="38" fontId="7" fillId="0" borderId="87" xfId="49" applyFont="1" applyFill="1" applyBorder="1" applyAlignment="1">
      <alignment horizontal="center" vertical="center"/>
    </xf>
    <xf numFmtId="38" fontId="4" fillId="0" borderId="87" xfId="49" applyFont="1" applyFill="1" applyBorder="1" applyAlignment="1">
      <alignment horizontal="center" vertical="center"/>
    </xf>
    <xf numFmtId="38" fontId="7" fillId="0" borderId="24" xfId="49" applyFont="1" applyFill="1" applyBorder="1" applyAlignment="1">
      <alignment horizontal="center" vertical="center" shrinkToFit="1"/>
    </xf>
    <xf numFmtId="38" fontId="4" fillId="0" borderId="24" xfId="49" applyFont="1" applyFill="1" applyBorder="1" applyAlignment="1">
      <alignment horizontal="center" vertical="center"/>
    </xf>
    <xf numFmtId="38" fontId="7" fillId="0" borderId="24" xfId="49" applyFont="1" applyFill="1" applyBorder="1" applyAlignment="1">
      <alignment horizontal="center" vertical="center"/>
    </xf>
    <xf numFmtId="38" fontId="7" fillId="0" borderId="59" xfId="49" applyFont="1" applyFill="1" applyBorder="1" applyAlignment="1">
      <alignment horizontal="center" vertical="center"/>
    </xf>
    <xf numFmtId="38" fontId="7" fillId="0" borderId="94" xfId="49" applyFont="1" applyFill="1" applyBorder="1" applyAlignment="1">
      <alignment horizontal="center" vertical="center"/>
    </xf>
    <xf numFmtId="38" fontId="7" fillId="0" borderId="65" xfId="49" applyFont="1" applyFill="1" applyBorder="1" applyAlignment="1">
      <alignment horizontal="center" vertical="center"/>
    </xf>
    <xf numFmtId="38" fontId="7" fillId="0" borderId="22" xfId="49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 textRotation="180" wrapText="1"/>
    </xf>
    <xf numFmtId="0" fontId="4" fillId="0" borderId="87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textRotation="180"/>
    </xf>
    <xf numFmtId="0" fontId="4" fillId="0" borderId="36" xfId="0" applyFont="1" applyFill="1" applyBorder="1" applyAlignment="1">
      <alignment horizontal="center" vertical="center" textRotation="90"/>
    </xf>
    <xf numFmtId="0" fontId="6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9" fontId="6" fillId="0" borderId="64" xfId="0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64" xfId="0" applyFont="1" applyFill="1" applyBorder="1" applyAlignment="1" quotePrefix="1">
      <alignment horizontal="center" vertical="center"/>
    </xf>
    <xf numFmtId="0" fontId="6" fillId="0" borderId="36" xfId="0" applyFont="1" applyFill="1" applyBorder="1" applyAlignment="1" quotePrefix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vertical="center"/>
    </xf>
    <xf numFmtId="0" fontId="6" fillId="0" borderId="94" xfId="0" applyFont="1" applyFill="1" applyBorder="1" applyAlignment="1">
      <alignment horizontal="right"/>
    </xf>
    <xf numFmtId="0" fontId="6" fillId="0" borderId="88" xfId="0" applyFont="1" applyFill="1" applyBorder="1" applyAlignment="1">
      <alignment horizontal="right"/>
    </xf>
    <xf numFmtId="0" fontId="6" fillId="0" borderId="65" xfId="0" applyFont="1" applyFill="1" applyBorder="1" applyAlignment="1">
      <alignment horizontal="right"/>
    </xf>
    <xf numFmtId="0" fontId="6" fillId="0" borderId="87" xfId="0" applyFont="1" applyFill="1" applyBorder="1" applyAlignment="1">
      <alignment horizontal="right"/>
    </xf>
    <xf numFmtId="0" fontId="4" fillId="0" borderId="94" xfId="0" applyFont="1" applyFill="1" applyBorder="1" applyAlignment="1">
      <alignment vertical="center"/>
    </xf>
    <xf numFmtId="0" fontId="4" fillId="0" borderId="96" xfId="0" applyFont="1" applyFill="1" applyBorder="1" applyAlignment="1">
      <alignment vertical="center"/>
    </xf>
    <xf numFmtId="0" fontId="4" fillId="0" borderId="97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4" fillId="0" borderId="9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distributed" textRotation="255"/>
    </xf>
    <xf numFmtId="0" fontId="7" fillId="0" borderId="22" xfId="0" applyFont="1" applyFill="1" applyBorder="1" applyAlignment="1">
      <alignment horizontal="center" vertical="distributed" textRotation="255"/>
    </xf>
    <xf numFmtId="0" fontId="7" fillId="0" borderId="62" xfId="0" applyFont="1" applyFill="1" applyBorder="1" applyAlignment="1">
      <alignment horizontal="distributed" vertical="distributed" textRotation="255" wrapText="1"/>
    </xf>
    <xf numFmtId="0" fontId="7" fillId="0" borderId="24" xfId="0" applyFont="1" applyFill="1" applyBorder="1" applyAlignment="1">
      <alignment horizontal="distributed" vertical="distributed" textRotation="255" wrapText="1"/>
    </xf>
    <xf numFmtId="0" fontId="5" fillId="0" borderId="24" xfId="0" applyFont="1" applyFill="1" applyBorder="1" applyAlignment="1">
      <alignment horizontal="center" vertical="distributed" textRotation="255"/>
    </xf>
    <xf numFmtId="0" fontId="5" fillId="0" borderId="22" xfId="0" applyFont="1" applyFill="1" applyBorder="1" applyAlignment="1">
      <alignment horizontal="center" vertical="distributed" textRotation="255"/>
    </xf>
    <xf numFmtId="38" fontId="5" fillId="0" borderId="62" xfId="49" applyFont="1" applyFill="1" applyBorder="1" applyAlignment="1">
      <alignment horizontal="distributed" vertical="distributed" textRotation="255" wrapText="1"/>
    </xf>
    <xf numFmtId="38" fontId="5" fillId="0" borderId="24" xfId="49" applyFont="1" applyFill="1" applyBorder="1" applyAlignment="1">
      <alignment horizontal="distributed" vertical="distributed" textRotation="255" wrapText="1"/>
    </xf>
    <xf numFmtId="38" fontId="5" fillId="0" borderId="24" xfId="49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 vertical="distributed" textRotation="255"/>
    </xf>
    <xf numFmtId="0" fontId="7" fillId="0" borderId="45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distributed" textRotation="255"/>
    </xf>
    <xf numFmtId="0" fontId="4" fillId="0" borderId="17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distributed" textRotation="255"/>
    </xf>
    <xf numFmtId="0" fontId="4" fillId="0" borderId="71" xfId="0" applyFont="1" applyFill="1" applyBorder="1" applyAlignment="1">
      <alignment horizontal="center" vertical="distributed" textRotation="255"/>
    </xf>
    <xf numFmtId="0" fontId="4" fillId="0" borderId="3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38" fontId="4" fillId="0" borderId="62" xfId="49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38" fontId="6" fillId="0" borderId="19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85" xfId="49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33" borderId="38" xfId="0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center" vertical="center"/>
      <protection/>
    </xf>
    <xf numFmtId="0" fontId="5" fillId="33" borderId="66" xfId="0" applyFont="1" applyFill="1" applyBorder="1" applyAlignment="1" applyProtection="1">
      <alignment horizontal="center" vertical="center"/>
      <protection/>
    </xf>
    <xf numFmtId="0" fontId="12" fillId="0" borderId="100" xfId="0" applyFont="1" applyBorder="1" applyAlignment="1">
      <alignment horizontal="center" vertical="center" textRotation="255" wrapText="1"/>
    </xf>
    <xf numFmtId="0" fontId="12" fillId="0" borderId="57" xfId="0" applyFont="1" applyBorder="1" applyAlignment="1">
      <alignment horizontal="center" vertical="center" textRotation="255" wrapText="1"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 textRotation="255" wrapText="1"/>
    </xf>
    <xf numFmtId="0" fontId="5" fillId="0" borderId="64" xfId="0" applyFont="1" applyBorder="1" applyAlignment="1">
      <alignment horizontal="center" vertical="center" textRotation="255"/>
    </xf>
    <xf numFmtId="0" fontId="5" fillId="0" borderId="65" xfId="0" applyFont="1" applyBorder="1" applyAlignment="1">
      <alignment horizontal="center" vertical="center" textRotation="255"/>
    </xf>
    <xf numFmtId="0" fontId="5" fillId="0" borderId="63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center" vertical="center" textRotation="255"/>
    </xf>
    <xf numFmtId="0" fontId="5" fillId="0" borderId="63" xfId="0" applyFont="1" applyBorder="1" applyAlignment="1">
      <alignment horizontal="center" vertical="top" textRotation="255"/>
    </xf>
    <xf numFmtId="0" fontId="13" fillId="0" borderId="64" xfId="0" applyFont="1" applyBorder="1" applyAlignment="1">
      <alignment horizontal="center" vertical="top" textRotation="255"/>
    </xf>
    <xf numFmtId="0" fontId="13" fillId="0" borderId="65" xfId="0" applyFont="1" applyBorder="1" applyAlignment="1">
      <alignment horizontal="center" vertical="top" textRotation="255"/>
    </xf>
    <xf numFmtId="0" fontId="15" fillId="0" borderId="63" xfId="0" applyFont="1" applyBorder="1" applyAlignment="1">
      <alignment horizontal="center" vertical="center" textRotation="255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5" fillId="0" borderId="63" xfId="0" applyFont="1" applyBorder="1" applyAlignment="1" applyProtection="1">
      <alignment horizontal="center" vertical="center" textRotation="255" shrinkToFit="1"/>
      <protection/>
    </xf>
    <xf numFmtId="0" fontId="0" fillId="0" borderId="64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15" fillId="0" borderId="19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0" fillId="0" borderId="101" xfId="0" applyFill="1" applyBorder="1" applyAlignment="1">
      <alignment vertical="center"/>
    </xf>
    <xf numFmtId="0" fontId="0" fillId="0" borderId="102" xfId="0" applyFill="1" applyBorder="1" applyAlignment="1">
      <alignment vertical="center"/>
    </xf>
    <xf numFmtId="0" fontId="0" fillId="0" borderId="103" xfId="0" applyFill="1" applyBorder="1" applyAlignment="1">
      <alignment vertical="center"/>
    </xf>
    <xf numFmtId="0" fontId="0" fillId="0" borderId="104" xfId="0" applyFill="1" applyBorder="1" applyAlignment="1">
      <alignment vertical="center"/>
    </xf>
    <xf numFmtId="0" fontId="0" fillId="0" borderId="105" xfId="0" applyFill="1" applyBorder="1" applyAlignment="1">
      <alignment vertical="center"/>
    </xf>
    <xf numFmtId="0" fontId="0" fillId="0" borderId="106" xfId="0" applyFill="1" applyBorder="1" applyAlignment="1">
      <alignment vertical="center"/>
    </xf>
    <xf numFmtId="0" fontId="5" fillId="35" borderId="87" xfId="0" applyFont="1" applyFill="1" applyBorder="1" applyAlignment="1" applyProtection="1">
      <alignment horizontal="center" vertical="center"/>
      <protection/>
    </xf>
    <xf numFmtId="0" fontId="6" fillId="35" borderId="24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13" fillId="33" borderId="6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8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7" fillId="0" borderId="85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 shrinkToFit="1"/>
    </xf>
    <xf numFmtId="0" fontId="7" fillId="0" borderId="96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8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 shrinkToFit="1"/>
    </xf>
    <xf numFmtId="0" fontId="7" fillId="0" borderId="59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38" fontId="4" fillId="0" borderId="63" xfId="49" applyFont="1" applyBorder="1" applyAlignment="1">
      <alignment horizontal="center" vertical="center" textRotation="255"/>
    </xf>
    <xf numFmtId="38" fontId="6" fillId="0" borderId="64" xfId="49" applyFont="1" applyBorder="1" applyAlignment="1">
      <alignment horizontal="center" vertical="center" textRotation="255"/>
    </xf>
    <xf numFmtId="38" fontId="6" fillId="0" borderId="65" xfId="49" applyFont="1" applyBorder="1" applyAlignment="1">
      <alignment horizontal="center" vertical="center" textRotation="255"/>
    </xf>
    <xf numFmtId="38" fontId="4" fillId="0" borderId="14" xfId="49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/>
    </xf>
    <xf numFmtId="38" fontId="4" fillId="0" borderId="61" xfId="49" applyFont="1" applyFill="1" applyBorder="1" applyAlignment="1">
      <alignment horizontal="center" vertical="center"/>
    </xf>
    <xf numFmtId="38" fontId="4" fillId="0" borderId="107" xfId="49" applyFont="1" applyFill="1" applyBorder="1" applyAlignment="1">
      <alignment vertical="center"/>
    </xf>
    <xf numFmtId="0" fontId="0" fillId="0" borderId="108" xfId="0" applyFill="1" applyBorder="1" applyAlignment="1">
      <alignment vertical="center"/>
    </xf>
    <xf numFmtId="0" fontId="0" fillId="0" borderId="109" xfId="0" applyFill="1" applyBorder="1" applyAlignment="1">
      <alignment vertical="center"/>
    </xf>
    <xf numFmtId="0" fontId="0" fillId="0" borderId="110" xfId="0" applyFill="1" applyBorder="1" applyAlignment="1">
      <alignment vertical="center"/>
    </xf>
    <xf numFmtId="38" fontId="4" fillId="0" borderId="58" xfId="49" applyFont="1" applyFill="1" applyBorder="1" applyAlignment="1">
      <alignment horizontal="center" vertical="center"/>
    </xf>
    <xf numFmtId="38" fontId="12" fillId="0" borderId="63" xfId="49" applyFont="1" applyBorder="1" applyAlignment="1">
      <alignment horizontal="center" vertical="center" textRotation="255"/>
    </xf>
    <xf numFmtId="38" fontId="12" fillId="0" borderId="65" xfId="49" applyFont="1" applyBorder="1" applyAlignment="1">
      <alignment horizontal="center" vertical="center" textRotation="255"/>
    </xf>
    <xf numFmtId="38" fontId="5" fillId="0" borderId="63" xfId="49" applyFont="1" applyBorder="1" applyAlignment="1">
      <alignment horizontal="center" vertical="center" textRotation="255"/>
    </xf>
    <xf numFmtId="38" fontId="5" fillId="0" borderId="64" xfId="49" applyFont="1" applyBorder="1" applyAlignment="1">
      <alignment horizontal="center" vertical="center" textRotation="255"/>
    </xf>
    <xf numFmtId="38" fontId="5" fillId="0" borderId="65" xfId="49" applyFont="1" applyBorder="1" applyAlignment="1">
      <alignment horizontal="center" vertical="center" textRotation="255"/>
    </xf>
    <xf numFmtId="38" fontId="5" fillId="33" borderId="42" xfId="49" applyFont="1" applyFill="1" applyBorder="1" applyAlignment="1">
      <alignment horizontal="center" vertical="center"/>
    </xf>
    <xf numFmtId="38" fontId="6" fillId="33" borderId="49" xfId="49" applyFont="1" applyFill="1" applyBorder="1" applyAlignment="1">
      <alignment horizontal="center" vertical="center"/>
    </xf>
    <xf numFmtId="38" fontId="12" fillId="0" borderId="63" xfId="49" applyFont="1" applyBorder="1" applyAlignment="1">
      <alignment horizontal="center" vertical="center" textRotation="255" wrapText="1"/>
    </xf>
    <xf numFmtId="38" fontId="12" fillId="0" borderId="64" xfId="49" applyFont="1" applyBorder="1" applyAlignment="1">
      <alignment horizontal="center" vertical="center" textRotation="255" wrapText="1"/>
    </xf>
    <xf numFmtId="38" fontId="12" fillId="0" borderId="65" xfId="49" applyFont="1" applyBorder="1" applyAlignment="1">
      <alignment horizontal="center" vertical="center" textRotation="255" wrapText="1"/>
    </xf>
    <xf numFmtId="38" fontId="5" fillId="0" borderId="63" xfId="49" applyFont="1" applyBorder="1" applyAlignment="1">
      <alignment horizontal="center" vertical="center" textRotation="255" wrapText="1"/>
    </xf>
    <xf numFmtId="38" fontId="5" fillId="33" borderId="38" xfId="49" applyFont="1" applyFill="1" applyBorder="1" applyAlignment="1" applyProtection="1">
      <alignment horizontal="center" vertical="center"/>
      <protection/>
    </xf>
    <xf numFmtId="38" fontId="5" fillId="33" borderId="41" xfId="49" applyFont="1" applyFill="1" applyBorder="1" applyAlignment="1" applyProtection="1">
      <alignment horizontal="center" vertical="center"/>
      <protection/>
    </xf>
    <xf numFmtId="38" fontId="5" fillId="0" borderId="63" xfId="49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36" xfId="0" applyFont="1" applyFill="1" applyBorder="1" applyAlignment="1">
      <alignment horizontal="center" vertical="distributed" textRotation="255"/>
    </xf>
    <xf numFmtId="0" fontId="4" fillId="0" borderId="87" xfId="0" applyFont="1" applyFill="1" applyBorder="1" applyAlignment="1">
      <alignment horizontal="center" vertical="distributed" textRotation="255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distributed" textRotation="255"/>
    </xf>
    <xf numFmtId="0" fontId="4" fillId="0" borderId="79" xfId="0" applyFont="1" applyFill="1" applyBorder="1" applyAlignment="1">
      <alignment horizontal="center" vertical="distributed" textRotation="255"/>
    </xf>
    <xf numFmtId="0" fontId="4" fillId="0" borderId="95" xfId="0" applyFont="1" applyFill="1" applyBorder="1" applyAlignment="1">
      <alignment horizontal="center" vertical="distributed" textRotation="255"/>
    </xf>
    <xf numFmtId="0" fontId="4" fillId="0" borderId="4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99" xfId="0" applyFont="1" applyFill="1" applyBorder="1" applyAlignment="1">
      <alignment horizontal="center" vertical="distributed" textRotation="255"/>
    </xf>
    <xf numFmtId="0" fontId="4" fillId="0" borderId="34" xfId="0" applyFont="1" applyFill="1" applyBorder="1" applyAlignment="1">
      <alignment horizontal="center" vertical="distributed" textRotation="255"/>
    </xf>
    <xf numFmtId="0" fontId="4" fillId="0" borderId="71" xfId="0" applyFont="1" applyFill="1" applyBorder="1" applyAlignment="1">
      <alignment horizontal="center" vertical="distributed" textRotation="255"/>
    </xf>
    <xf numFmtId="0" fontId="4" fillId="0" borderId="97" xfId="0" applyFont="1" applyFill="1" applyBorder="1" applyAlignment="1">
      <alignment horizontal="center" vertical="distributed" textRotation="255"/>
    </xf>
    <xf numFmtId="0" fontId="4" fillId="0" borderId="35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textRotation="255"/>
    </xf>
    <xf numFmtId="38" fontId="4" fillId="0" borderId="11" xfId="49" applyFont="1" applyFill="1" applyBorder="1" applyAlignment="1">
      <alignment horizontal="distributed" vertical="distributed" textRotation="255"/>
    </xf>
    <xf numFmtId="38" fontId="4" fillId="0" borderId="36" xfId="49" applyFont="1" applyFill="1" applyBorder="1" applyAlignment="1">
      <alignment horizontal="distributed" vertical="distributed" textRotation="255"/>
    </xf>
    <xf numFmtId="38" fontId="4" fillId="0" borderId="87" xfId="49" applyFont="1" applyFill="1" applyBorder="1" applyAlignment="1">
      <alignment horizontal="distributed" vertical="distributed" textRotation="255"/>
    </xf>
    <xf numFmtId="0" fontId="4" fillId="0" borderId="0" xfId="0" applyFont="1" applyFill="1" applyBorder="1" applyAlignment="1">
      <alignment horizontal="distributed" vertical="distributed" textRotation="255"/>
    </xf>
    <xf numFmtId="0" fontId="4" fillId="0" borderId="99" xfId="0" applyFont="1" applyFill="1" applyBorder="1" applyAlignment="1">
      <alignment horizontal="distributed" vertical="distributed" textRotation="255"/>
    </xf>
    <xf numFmtId="0" fontId="4" fillId="0" borderId="107" xfId="0" applyFont="1" applyFill="1" applyBorder="1" applyAlignment="1">
      <alignment vertical="center"/>
    </xf>
    <xf numFmtId="0" fontId="0" fillId="0" borderId="111" xfId="0" applyFill="1" applyBorder="1" applyAlignment="1">
      <alignment vertical="center"/>
    </xf>
    <xf numFmtId="0" fontId="0" fillId="0" borderId="112" xfId="0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distributed" textRotation="255"/>
    </xf>
    <xf numFmtId="0" fontId="6" fillId="0" borderId="64" xfId="0" applyFont="1" applyFill="1" applyBorder="1" applyAlignment="1">
      <alignment horizontal="center" vertical="distributed" textRotation="255"/>
    </xf>
    <xf numFmtId="0" fontId="6" fillId="0" borderId="65" xfId="0" applyFont="1" applyFill="1" applyBorder="1" applyAlignment="1">
      <alignment horizontal="center" vertical="distributed" textRotation="255"/>
    </xf>
    <xf numFmtId="0" fontId="6" fillId="0" borderId="36" xfId="0" applyFont="1" applyFill="1" applyBorder="1" applyAlignment="1">
      <alignment horizontal="center" vertical="distributed" textRotation="255"/>
    </xf>
    <xf numFmtId="0" fontId="6" fillId="0" borderId="87" xfId="0" applyFont="1" applyFill="1" applyBorder="1" applyAlignment="1">
      <alignment horizontal="center" vertical="distributed" textRotation="255"/>
    </xf>
    <xf numFmtId="0" fontId="4" fillId="0" borderId="90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distributed" textRotation="255"/>
    </xf>
    <xf numFmtId="0" fontId="6" fillId="0" borderId="95" xfId="0" applyFont="1" applyFill="1" applyBorder="1" applyAlignment="1">
      <alignment horizontal="center" vertical="distributed" textRotation="255"/>
    </xf>
    <xf numFmtId="0" fontId="4" fillId="0" borderId="35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right" vertical="center"/>
    </xf>
    <xf numFmtId="0" fontId="5" fillId="0" borderId="96" xfId="0" applyFont="1" applyFill="1" applyBorder="1" applyAlignment="1">
      <alignment horizontal="right" vertical="center"/>
    </xf>
    <xf numFmtId="0" fontId="5" fillId="33" borderId="41" xfId="0" applyFont="1" applyFill="1" applyBorder="1" applyAlignment="1" applyProtection="1">
      <alignment horizontal="center" vertical="center"/>
      <protection/>
    </xf>
    <xf numFmtId="0" fontId="4" fillId="0" borderId="10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textRotation="255"/>
    </xf>
    <xf numFmtId="0" fontId="1" fillId="0" borderId="93" xfId="0" applyFont="1" applyBorder="1" applyAlignment="1">
      <alignment vertical="center"/>
    </xf>
    <xf numFmtId="0" fontId="1" fillId="0" borderId="94" xfId="0" applyFont="1" applyBorder="1" applyAlignment="1">
      <alignment vertical="center"/>
    </xf>
    <xf numFmtId="0" fontId="1" fillId="0" borderId="88" xfId="0" applyFont="1" applyBorder="1" applyAlignment="1">
      <alignment vertical="center"/>
    </xf>
    <xf numFmtId="0" fontId="5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5" fillId="33" borderId="94" xfId="0" applyFont="1" applyFill="1" applyBorder="1" applyAlignment="1" applyProtection="1">
      <alignment horizontal="center" vertical="center"/>
      <protection/>
    </xf>
    <xf numFmtId="0" fontId="0" fillId="0" borderId="88" xfId="0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distributed" vertical="center" shrinkToFit="1"/>
      <protection/>
    </xf>
    <xf numFmtId="0" fontId="0" fillId="0" borderId="20" xfId="0" applyBorder="1" applyAlignment="1">
      <alignment horizontal="distributed" vertical="center"/>
    </xf>
    <xf numFmtId="0" fontId="5" fillId="0" borderId="47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4" fillId="0" borderId="3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5" fillId="0" borderId="28" xfId="0" applyFont="1" applyFill="1" applyBorder="1" applyAlignment="1" applyProtection="1">
      <alignment horizontal="distributed" vertical="center" shrinkToFit="1"/>
      <protection/>
    </xf>
    <xf numFmtId="0" fontId="0" fillId="0" borderId="30" xfId="0" applyBorder="1" applyAlignment="1">
      <alignment horizontal="distributed" vertical="center"/>
    </xf>
    <xf numFmtId="0" fontId="4" fillId="0" borderId="60" xfId="0" applyFont="1" applyFill="1" applyBorder="1" applyAlignment="1">
      <alignment horizontal="center" vertical="center" textRotation="255" wrapText="1"/>
    </xf>
    <xf numFmtId="0" fontId="4" fillId="0" borderId="36" xfId="0" applyFont="1" applyFill="1" applyBorder="1" applyAlignment="1">
      <alignment horizontal="center" vertical="center" textRotation="255" wrapText="1"/>
    </xf>
    <xf numFmtId="0" fontId="4" fillId="0" borderId="87" xfId="0" applyFont="1" applyFill="1" applyBorder="1" applyAlignment="1">
      <alignment horizontal="center" vertical="center" textRotation="255" wrapText="1"/>
    </xf>
    <xf numFmtId="0" fontId="4" fillId="0" borderId="98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99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2" fontId="6" fillId="0" borderId="33" xfId="0" applyNumberFormat="1" applyFont="1" applyBorder="1" applyAlignment="1">
      <alignment vertical="center" shrinkToFit="1"/>
    </xf>
    <xf numFmtId="2" fontId="6" fillId="0" borderId="85" xfId="0" applyNumberFormat="1" applyFont="1" applyBorder="1" applyAlignment="1">
      <alignment vertical="center" shrinkToFit="1"/>
    </xf>
    <xf numFmtId="2" fontId="6" fillId="0" borderId="22" xfId="0" applyNumberFormat="1" applyFont="1" applyBorder="1" applyAlignment="1">
      <alignment vertical="center" shrinkToFit="1"/>
    </xf>
    <xf numFmtId="2" fontId="6" fillId="0" borderId="86" xfId="0" applyNumberFormat="1" applyFont="1" applyBorder="1" applyAlignment="1">
      <alignment vertical="center" shrinkToFit="1"/>
    </xf>
    <xf numFmtId="2" fontId="6" fillId="0" borderId="32" xfId="0" applyNumberFormat="1" applyFont="1" applyBorder="1" applyAlignment="1">
      <alignment vertical="center" shrinkToFit="1"/>
    </xf>
    <xf numFmtId="2" fontId="6" fillId="0" borderId="80" xfId="0" applyNumberFormat="1" applyFont="1" applyBorder="1" applyAlignment="1">
      <alignment vertical="center" shrinkToFit="1"/>
    </xf>
    <xf numFmtId="0" fontId="6" fillId="0" borderId="99" xfId="0" applyFont="1" applyFill="1" applyBorder="1" applyAlignment="1">
      <alignment horizontal="right"/>
    </xf>
    <xf numFmtId="2" fontId="6" fillId="33" borderId="39" xfId="0" applyNumberFormat="1" applyFont="1" applyFill="1" applyBorder="1" applyAlignment="1">
      <alignment vertical="center" shrinkToFit="1"/>
    </xf>
    <xf numFmtId="0" fontId="4" fillId="0" borderId="114" xfId="0" applyFont="1" applyFill="1" applyBorder="1" applyAlignment="1">
      <alignment horizontal="distributed" vertical="center"/>
    </xf>
    <xf numFmtId="0" fontId="0" fillId="0" borderId="115" xfId="0" applyFill="1" applyBorder="1" applyAlignment="1">
      <alignment horizontal="distributed" vertical="center"/>
    </xf>
    <xf numFmtId="0" fontId="0" fillId="0" borderId="116" xfId="0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vertical="center" textRotation="255" shrinkToFit="1"/>
    </xf>
    <xf numFmtId="0" fontId="6" fillId="0" borderId="3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horizontal="right" vertical="center"/>
    </xf>
    <xf numFmtId="38" fontId="4" fillId="0" borderId="85" xfId="49" applyFont="1" applyFill="1" applyBorder="1" applyAlignment="1">
      <alignment horizontal="right" vertical="center"/>
    </xf>
    <xf numFmtId="38" fontId="4" fillId="0" borderId="33" xfId="49" applyFont="1" applyFill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0" fontId="3" fillId="0" borderId="9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38" fontId="4" fillId="0" borderId="45" xfId="49" applyFont="1" applyBorder="1" applyAlignment="1">
      <alignment horizontal="right" vertical="center"/>
    </xf>
    <xf numFmtId="38" fontId="6" fillId="0" borderId="19" xfId="49" applyFont="1" applyBorder="1" applyAlignment="1">
      <alignment horizontal="right" vertical="center"/>
    </xf>
    <xf numFmtId="38" fontId="4" fillId="0" borderId="19" xfId="49" applyFont="1" applyBorder="1" applyAlignment="1">
      <alignment horizontal="right" vertical="center"/>
    </xf>
    <xf numFmtId="38" fontId="6" fillId="0" borderId="46" xfId="49" applyFont="1" applyBorder="1" applyAlignment="1">
      <alignment horizontal="right" vertical="center"/>
    </xf>
    <xf numFmtId="38" fontId="4" fillId="0" borderId="43" xfId="49" applyFont="1" applyFill="1" applyBorder="1" applyAlignment="1">
      <alignment vertical="center"/>
    </xf>
    <xf numFmtId="38" fontId="6" fillId="0" borderId="29" xfId="49" applyFont="1" applyFill="1" applyBorder="1" applyAlignment="1">
      <alignment vertical="center"/>
    </xf>
    <xf numFmtId="38" fontId="4" fillId="0" borderId="117" xfId="49" applyFont="1" applyFill="1" applyBorder="1" applyAlignment="1">
      <alignment horizontal="right" vertical="center"/>
    </xf>
    <xf numFmtId="38" fontId="6" fillId="0" borderId="77" xfId="49" applyFont="1" applyFill="1" applyBorder="1" applyAlignment="1">
      <alignment horizontal="right" vertical="center"/>
    </xf>
    <xf numFmtId="38" fontId="4" fillId="0" borderId="64" xfId="49" applyFont="1" applyFill="1" applyBorder="1" applyAlignment="1">
      <alignment vertical="center"/>
    </xf>
    <xf numFmtId="38" fontId="6" fillId="0" borderId="36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6" fillId="0" borderId="79" xfId="49" applyFont="1" applyFill="1" applyBorder="1" applyAlignment="1">
      <alignment vertical="center"/>
    </xf>
    <xf numFmtId="38" fontId="4" fillId="33" borderId="118" xfId="49" applyFont="1" applyFill="1" applyBorder="1" applyAlignment="1">
      <alignment vertical="center"/>
    </xf>
    <xf numFmtId="38" fontId="6" fillId="33" borderId="53" xfId="49" applyFont="1" applyFill="1" applyBorder="1" applyAlignment="1">
      <alignment vertical="center"/>
    </xf>
    <xf numFmtId="38" fontId="4" fillId="33" borderId="53" xfId="49" applyFont="1" applyFill="1" applyBorder="1" applyAlignment="1">
      <alignment vertical="center"/>
    </xf>
    <xf numFmtId="38" fontId="6" fillId="33" borderId="81" xfId="49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38" fontId="4" fillId="0" borderId="45" xfId="49" applyFont="1" applyFill="1" applyBorder="1" applyAlignment="1">
      <alignment vertical="center"/>
    </xf>
    <xf numFmtId="38" fontId="6" fillId="0" borderId="19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6" fillId="0" borderId="46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85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4" fillId="0" borderId="62" xfId="49" applyFont="1" applyBorder="1" applyAlignment="1">
      <alignment vertical="center"/>
    </xf>
    <xf numFmtId="38" fontId="6" fillId="0" borderId="24" xfId="49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38" fontId="6" fillId="0" borderId="59" xfId="49" applyFont="1" applyBorder="1" applyAlignment="1">
      <alignment vertical="center"/>
    </xf>
    <xf numFmtId="0" fontId="4" fillId="0" borderId="119" xfId="0" applyFont="1" applyFill="1" applyBorder="1" applyAlignment="1">
      <alignment vertical="center"/>
    </xf>
    <xf numFmtId="0" fontId="0" fillId="0" borderId="120" xfId="0" applyFill="1" applyBorder="1" applyAlignment="1">
      <alignment vertical="center"/>
    </xf>
    <xf numFmtId="0" fontId="0" fillId="0" borderId="121" xfId="0" applyFill="1" applyBorder="1" applyAlignment="1">
      <alignment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33" borderId="85" xfId="0" applyFont="1" applyFill="1" applyBorder="1" applyAlignment="1">
      <alignment horizontal="center" vertical="center" textRotation="255"/>
    </xf>
    <xf numFmtId="0" fontId="7" fillId="33" borderId="86" xfId="0" applyFont="1" applyFill="1" applyBorder="1" applyAlignment="1">
      <alignment horizontal="center" vertical="center" textRotation="255"/>
    </xf>
    <xf numFmtId="0" fontId="7" fillId="33" borderId="45" xfId="0" applyFont="1" applyFill="1" applyBorder="1" applyAlignment="1">
      <alignment horizontal="center" vertical="distributed" textRotation="255"/>
    </xf>
    <xf numFmtId="0" fontId="7" fillId="33" borderId="62" xfId="0" applyFont="1" applyFill="1" applyBorder="1" applyAlignment="1">
      <alignment horizontal="center" vertical="distributed" textRotation="255"/>
    </xf>
    <xf numFmtId="0" fontId="7" fillId="0" borderId="19" xfId="0" applyFont="1" applyFill="1" applyBorder="1" applyAlignment="1">
      <alignment horizontal="center" vertical="distributed" textRotation="255"/>
    </xf>
    <xf numFmtId="0" fontId="7" fillId="0" borderId="24" xfId="0" applyFont="1" applyFill="1" applyBorder="1" applyAlignment="1">
      <alignment horizontal="center" vertical="distributed" textRotation="255"/>
    </xf>
    <xf numFmtId="0" fontId="7" fillId="0" borderId="35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distributed" textRotation="255"/>
    </xf>
    <xf numFmtId="0" fontId="7" fillId="0" borderId="22" xfId="0" applyFont="1" applyFill="1" applyBorder="1" applyAlignment="1">
      <alignment horizontal="center" vertical="distributed" textRotation="255"/>
    </xf>
    <xf numFmtId="0" fontId="7" fillId="0" borderId="90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 textRotation="255"/>
    </xf>
    <xf numFmtId="0" fontId="7" fillId="33" borderId="62" xfId="0" applyFont="1" applyFill="1" applyBorder="1" applyAlignment="1">
      <alignment horizontal="center" vertical="center" textRotation="255"/>
    </xf>
    <xf numFmtId="0" fontId="7" fillId="0" borderId="58" xfId="0" applyFont="1" applyFill="1" applyBorder="1" applyAlignment="1">
      <alignment horizontal="center" vertical="distributed" textRotation="255"/>
    </xf>
    <xf numFmtId="0" fontId="7" fillId="0" borderId="46" xfId="0" applyFont="1" applyFill="1" applyBorder="1" applyAlignment="1">
      <alignment horizontal="center" vertical="distributed" textRotation="255"/>
    </xf>
    <xf numFmtId="0" fontId="7" fillId="0" borderId="59" xfId="0" applyFont="1" applyFill="1" applyBorder="1" applyAlignment="1">
      <alignment horizontal="center" vertical="distributed" textRotation="255"/>
    </xf>
    <xf numFmtId="0" fontId="7" fillId="0" borderId="80" xfId="0" applyFont="1" applyFill="1" applyBorder="1" applyAlignment="1">
      <alignment horizontal="center" vertical="center"/>
    </xf>
    <xf numFmtId="0" fontId="7" fillId="33" borderId="85" xfId="0" applyFont="1" applyFill="1" applyBorder="1" applyAlignment="1">
      <alignment horizontal="center" vertical="distributed" textRotation="255"/>
    </xf>
    <xf numFmtId="0" fontId="7" fillId="33" borderId="86" xfId="0" applyFont="1" applyFill="1" applyBorder="1" applyAlignment="1">
      <alignment horizontal="center" vertical="distributed" textRotation="255"/>
    </xf>
    <xf numFmtId="0" fontId="7" fillId="33" borderId="47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distributed" textRotation="255"/>
    </xf>
    <xf numFmtId="0" fontId="5" fillId="0" borderId="87" xfId="0" applyFont="1" applyFill="1" applyBorder="1" applyAlignment="1">
      <alignment horizontal="center" vertical="distributed" textRotation="255"/>
    </xf>
    <xf numFmtId="0" fontId="5" fillId="0" borderId="47" xfId="0" applyFont="1" applyFill="1" applyBorder="1" applyAlignment="1">
      <alignment horizontal="center" vertical="distributed" textRotation="255"/>
    </xf>
    <xf numFmtId="0" fontId="5" fillId="0" borderId="65" xfId="0" applyFont="1" applyFill="1" applyBorder="1" applyAlignment="1">
      <alignment horizontal="center" vertical="distributed" textRotation="255"/>
    </xf>
    <xf numFmtId="38" fontId="5" fillId="0" borderId="47" xfId="49" applyFont="1" applyFill="1" applyBorder="1" applyAlignment="1">
      <alignment horizontal="center" vertical="center"/>
    </xf>
    <xf numFmtId="38" fontId="5" fillId="0" borderId="65" xfId="49" applyFont="1" applyFill="1" applyBorder="1" applyAlignment="1">
      <alignment horizontal="center" vertical="center"/>
    </xf>
    <xf numFmtId="38" fontId="5" fillId="0" borderId="48" xfId="49" applyFont="1" applyFill="1" applyBorder="1" applyAlignment="1">
      <alignment horizontal="center" vertical="distributed" textRotation="255"/>
    </xf>
    <xf numFmtId="38" fontId="5" fillId="0" borderId="95" xfId="49" applyFont="1" applyFill="1" applyBorder="1" applyAlignment="1">
      <alignment horizontal="center" vertical="distributed" textRotation="255"/>
    </xf>
    <xf numFmtId="38" fontId="5" fillId="0" borderId="18" xfId="49" applyFont="1" applyFill="1" applyBorder="1" applyAlignment="1">
      <alignment horizontal="center" vertical="center"/>
    </xf>
    <xf numFmtId="38" fontId="5" fillId="0" borderId="85" xfId="49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distributed" textRotation="255"/>
    </xf>
    <xf numFmtId="0" fontId="5" fillId="0" borderId="95" xfId="0" applyFont="1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distributed" textRotation="255"/>
    </xf>
    <xf numFmtId="0" fontId="5" fillId="0" borderId="79" xfId="0" applyFont="1" applyFill="1" applyBorder="1" applyAlignment="1">
      <alignment horizontal="center" vertical="distributed" textRotation="255"/>
    </xf>
    <xf numFmtId="0" fontId="5" fillId="0" borderId="80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textRotation="255" wrapText="1"/>
    </xf>
    <xf numFmtId="0" fontId="10" fillId="0" borderId="65" xfId="0" applyFont="1" applyBorder="1" applyAlignment="1">
      <alignment horizontal="center" vertical="center" textRotation="255" wrapText="1"/>
    </xf>
    <xf numFmtId="0" fontId="5" fillId="0" borderId="45" xfId="0" applyFont="1" applyFill="1" applyBorder="1" applyAlignment="1">
      <alignment horizontal="center" vertical="center" textRotation="255"/>
    </xf>
    <xf numFmtId="0" fontId="5" fillId="0" borderId="62" xfId="0" applyFont="1" applyFill="1" applyBorder="1" applyAlignment="1">
      <alignment horizontal="center" vertical="center" textRotation="255"/>
    </xf>
    <xf numFmtId="0" fontId="5" fillId="0" borderId="6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distributed" textRotation="255"/>
    </xf>
    <xf numFmtId="0" fontId="5" fillId="0" borderId="24" xfId="0" applyFont="1" applyFill="1" applyBorder="1" applyAlignment="1">
      <alignment horizontal="center" vertical="distributed" textRotation="255"/>
    </xf>
    <xf numFmtId="0" fontId="5" fillId="0" borderId="46" xfId="0" applyFont="1" applyFill="1" applyBorder="1" applyAlignment="1">
      <alignment horizontal="center" vertical="distributed" textRotation="255"/>
    </xf>
    <xf numFmtId="0" fontId="5" fillId="0" borderId="59" xfId="0" applyFont="1" applyFill="1" applyBorder="1" applyAlignment="1">
      <alignment horizontal="center" vertical="distributed" textRotation="255"/>
    </xf>
    <xf numFmtId="38" fontId="5" fillId="0" borderId="33" xfId="49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6" fillId="33" borderId="113" xfId="0" applyFont="1" applyFill="1" applyBorder="1" applyAlignment="1">
      <alignment horizontal="center" vertical="center"/>
    </xf>
    <xf numFmtId="38" fontId="5" fillId="0" borderId="19" xfId="49" applyFont="1" applyFill="1" applyBorder="1" applyAlignment="1">
      <alignment horizontal="center" vertical="distributed" textRotation="255"/>
    </xf>
    <xf numFmtId="38" fontId="5" fillId="0" borderId="24" xfId="49" applyFont="1" applyFill="1" applyBorder="1" applyAlignment="1">
      <alignment horizontal="center" vertical="distributed" textRotation="255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65" xfId="0" applyFont="1" applyFill="1" applyBorder="1" applyAlignment="1">
      <alignment horizontal="center" vertical="center" textRotation="255"/>
    </xf>
    <xf numFmtId="0" fontId="5" fillId="0" borderId="3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textRotation="255" wrapText="1"/>
    </xf>
    <xf numFmtId="0" fontId="0" fillId="0" borderId="64" xfId="0" applyBorder="1" applyAlignment="1">
      <alignment horizontal="center" vertical="center" textRotation="255" wrapText="1"/>
    </xf>
    <xf numFmtId="0" fontId="0" fillId="0" borderId="65" xfId="0" applyBorder="1" applyAlignment="1">
      <alignment horizontal="center" vertical="center" textRotation="255" wrapText="1"/>
    </xf>
    <xf numFmtId="0" fontId="10" fillId="0" borderId="64" xfId="0" applyFont="1" applyBorder="1" applyAlignment="1">
      <alignment horizontal="center" vertical="center" textRotation="255" wrapText="1"/>
    </xf>
    <xf numFmtId="0" fontId="16" fillId="0" borderId="64" xfId="0" applyFont="1" applyBorder="1" applyAlignment="1">
      <alignment horizontal="center" vertical="center" textRotation="255" wrapText="1"/>
    </xf>
    <xf numFmtId="0" fontId="13" fillId="0" borderId="64" xfId="0" applyFont="1" applyBorder="1" applyAlignment="1">
      <alignment horizontal="center" vertical="center" textRotation="255" wrapText="1"/>
    </xf>
    <xf numFmtId="0" fontId="13" fillId="0" borderId="65" xfId="0" applyFont="1" applyBorder="1" applyAlignment="1">
      <alignment horizontal="center" vertical="center" textRotation="255" wrapText="1"/>
    </xf>
    <xf numFmtId="0" fontId="5" fillId="0" borderId="64" xfId="0" applyFont="1" applyBorder="1" applyAlignment="1">
      <alignment horizontal="center" vertical="center" textRotation="255" wrapText="1"/>
    </xf>
    <xf numFmtId="0" fontId="4" fillId="0" borderId="87" xfId="0" applyFont="1" applyFill="1" applyBorder="1" applyAlignment="1">
      <alignment horizontal="center" vertical="center"/>
    </xf>
    <xf numFmtId="0" fontId="3" fillId="0" borderId="0" xfId="64" applyFont="1" applyAlignme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6" fillId="0" borderId="0" xfId="64" applyFont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4" fillId="0" borderId="99" xfId="64" applyFont="1" applyFill="1" applyBorder="1" applyAlignment="1">
      <alignment horizontal="left" vertical="center"/>
      <protection/>
    </xf>
    <xf numFmtId="0" fontId="4" fillId="0" borderId="90" xfId="64" applyFont="1" applyBorder="1" applyAlignment="1">
      <alignment horizontal="left" vertical="center"/>
      <protection/>
    </xf>
    <xf numFmtId="0" fontId="4" fillId="0" borderId="98" xfId="64" applyFont="1" applyBorder="1" applyAlignment="1">
      <alignment horizontal="center" vertical="center"/>
      <protection/>
    </xf>
    <xf numFmtId="0" fontId="4" fillId="0" borderId="93" xfId="64" applyFont="1" applyBorder="1" applyAlignment="1">
      <alignment horizontal="right" vertical="center"/>
      <protection/>
    </xf>
    <xf numFmtId="0" fontId="6" fillId="33" borderId="100" xfId="64" applyFont="1" applyFill="1" applyBorder="1" applyAlignment="1">
      <alignment horizontal="left" vertical="center"/>
      <protection/>
    </xf>
    <xf numFmtId="0" fontId="6" fillId="0" borderId="80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93" xfId="64" applyFont="1" applyFill="1" applyBorder="1" applyAlignment="1">
      <alignment horizontal="center" vertical="center"/>
      <protection/>
    </xf>
    <xf numFmtId="0" fontId="61" fillId="0" borderId="80" xfId="64" applyFont="1" applyFill="1" applyBorder="1" applyAlignment="1">
      <alignment horizontal="center" vertical="center"/>
      <protection/>
    </xf>
    <xf numFmtId="0" fontId="61" fillId="0" borderId="15" xfId="64" applyFont="1" applyFill="1" applyBorder="1" applyAlignment="1">
      <alignment horizontal="center" vertical="center"/>
      <protection/>
    </xf>
    <xf numFmtId="0" fontId="61" fillId="0" borderId="93" xfId="64" applyFont="1" applyFill="1" applyBorder="1" applyAlignment="1">
      <alignment horizontal="center" vertical="center"/>
      <protection/>
    </xf>
    <xf numFmtId="0" fontId="4" fillId="0" borderId="35" xfId="64" applyFont="1" applyBorder="1" applyAlignment="1">
      <alignment horizontal="left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4" fillId="0" borderId="37" xfId="64" applyFont="1" applyBorder="1" applyAlignment="1">
      <alignment vertical="center"/>
      <protection/>
    </xf>
    <xf numFmtId="0" fontId="6" fillId="33" borderId="56" xfId="64" applyFont="1" applyFill="1" applyBorder="1" applyAlignment="1">
      <alignment horizontal="left" vertical="center"/>
      <protection/>
    </xf>
    <xf numFmtId="0" fontId="6" fillId="0" borderId="84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37" xfId="64" applyFont="1" applyFill="1" applyBorder="1" applyAlignment="1">
      <alignment horizontal="center" vertical="center"/>
      <protection/>
    </xf>
    <xf numFmtId="0" fontId="6" fillId="33" borderId="57" xfId="64" applyFont="1" applyFill="1" applyBorder="1" applyAlignment="1">
      <alignment horizontal="left" vertical="center"/>
      <protection/>
    </xf>
    <xf numFmtId="0" fontId="61" fillId="0" borderId="86" xfId="64" applyFont="1" applyFill="1" applyBorder="1" applyAlignment="1">
      <alignment horizontal="center" vertical="center"/>
      <protection/>
    </xf>
    <xf numFmtId="0" fontId="61" fillId="0" borderId="24" xfId="64" applyFont="1" applyFill="1" applyBorder="1" applyAlignment="1">
      <alignment horizontal="center" vertical="center"/>
      <protection/>
    </xf>
    <xf numFmtId="0" fontId="61" fillId="0" borderId="88" xfId="64" applyFont="1" applyFill="1" applyBorder="1" applyAlignment="1">
      <alignment horizontal="center" vertical="center"/>
      <protection/>
    </xf>
    <xf numFmtId="0" fontId="4" fillId="33" borderId="90" xfId="64" applyFont="1" applyFill="1" applyBorder="1" applyAlignment="1">
      <alignment horizontal="center" vertical="center"/>
      <protection/>
    </xf>
    <xf numFmtId="0" fontId="4" fillId="33" borderId="98" xfId="64" applyFont="1" applyFill="1" applyBorder="1" applyAlignment="1">
      <alignment horizontal="center" vertical="center"/>
      <protection/>
    </xf>
    <xf numFmtId="0" fontId="4" fillId="33" borderId="93" xfId="64" applyFont="1" applyFill="1" applyBorder="1" applyAlignment="1">
      <alignment horizontal="center" vertical="center"/>
      <protection/>
    </xf>
    <xf numFmtId="0" fontId="6" fillId="33" borderId="100" xfId="64" applyFont="1" applyFill="1" applyBorder="1" applyAlignment="1">
      <alignment vertical="center"/>
      <protection/>
    </xf>
    <xf numFmtId="0" fontId="6" fillId="33" borderId="80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vertical="center"/>
      <protection/>
    </xf>
    <xf numFmtId="0" fontId="6" fillId="33" borderId="93" xfId="64" applyFont="1" applyFill="1" applyBorder="1" applyAlignment="1">
      <alignment vertical="center"/>
      <protection/>
    </xf>
    <xf numFmtId="0" fontId="4" fillId="0" borderId="90" xfId="64" applyFont="1" applyBorder="1" applyAlignment="1">
      <alignment horizontal="center" vertical="center"/>
      <protection/>
    </xf>
    <xf numFmtId="0" fontId="4" fillId="0" borderId="98" xfId="64" applyFont="1" applyFill="1" applyBorder="1" applyAlignment="1">
      <alignment vertical="center"/>
      <protection/>
    </xf>
    <xf numFmtId="0" fontId="4" fillId="0" borderId="93" xfId="64" applyFont="1" applyFill="1" applyBorder="1" applyAlignment="1">
      <alignment vertical="center"/>
      <protection/>
    </xf>
    <xf numFmtId="0" fontId="6" fillId="0" borderId="80" xfId="64" applyFont="1" applyBorder="1" applyAlignment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93" xfId="64" applyFont="1" applyBorder="1" applyAlignment="1">
      <alignment vertical="center"/>
      <protection/>
    </xf>
    <xf numFmtId="0" fontId="4" fillId="33" borderId="35" xfId="64" applyFont="1" applyFill="1" applyBorder="1" applyAlignment="1">
      <alignment horizontal="center" vertical="center"/>
      <protection/>
    </xf>
    <xf numFmtId="0" fontId="4" fillId="33" borderId="0" xfId="64" applyFont="1" applyFill="1" applyBorder="1" applyAlignment="1">
      <alignment horizontal="center" vertical="center"/>
      <protection/>
    </xf>
    <xf numFmtId="0" fontId="4" fillId="33" borderId="37" xfId="64" applyFont="1" applyFill="1" applyBorder="1" applyAlignment="1">
      <alignment horizontal="center" vertical="center"/>
      <protection/>
    </xf>
    <xf numFmtId="0" fontId="6" fillId="33" borderId="56" xfId="64" applyFont="1" applyFill="1" applyBorder="1" applyAlignment="1">
      <alignment vertical="center"/>
      <protection/>
    </xf>
    <xf numFmtId="0" fontId="6" fillId="33" borderId="84" xfId="64" applyFont="1" applyFill="1" applyBorder="1" applyAlignment="1">
      <alignment vertical="center"/>
      <protection/>
    </xf>
    <xf numFmtId="0" fontId="6" fillId="33" borderId="11" xfId="64" applyFont="1" applyFill="1" applyBorder="1" applyAlignment="1">
      <alignment vertical="center"/>
      <protection/>
    </xf>
    <xf numFmtId="0" fontId="6" fillId="33" borderId="37" xfId="64" applyFont="1" applyFill="1" applyBorder="1" applyAlignment="1">
      <alignment vertical="center"/>
      <protection/>
    </xf>
    <xf numFmtId="0" fontId="4" fillId="0" borderId="35" xfId="64" applyFont="1" applyBorder="1" applyAlignment="1">
      <alignment horizontal="center" vertical="center"/>
      <protection/>
    </xf>
    <xf numFmtId="0" fontId="4" fillId="0" borderId="99" xfId="64" applyFont="1" applyFill="1" applyBorder="1" applyAlignment="1">
      <alignment vertical="center"/>
      <protection/>
    </xf>
    <xf numFmtId="0" fontId="4" fillId="0" borderId="88" xfId="64" applyFont="1" applyFill="1" applyBorder="1" applyAlignment="1">
      <alignment vertical="center"/>
      <protection/>
    </xf>
    <xf numFmtId="0" fontId="6" fillId="0" borderId="84" xfId="64" applyFont="1" applyBorder="1" applyAlignment="1">
      <alignment vertical="center"/>
      <protection/>
    </xf>
    <xf numFmtId="0" fontId="6" fillId="0" borderId="11" xfId="64" applyFont="1" applyBorder="1" applyAlignment="1">
      <alignment vertical="center"/>
      <protection/>
    </xf>
    <xf numFmtId="0" fontId="6" fillId="0" borderId="37" xfId="64" applyFont="1" applyBorder="1" applyAlignment="1">
      <alignment vertical="center"/>
      <protection/>
    </xf>
    <xf numFmtId="0" fontId="4" fillId="0" borderId="122" xfId="64" applyFont="1" applyBorder="1" applyAlignment="1">
      <alignment horizontal="center" vertical="center"/>
      <protection/>
    </xf>
    <xf numFmtId="0" fontId="4" fillId="0" borderId="123" xfId="64" applyFont="1" applyFill="1" applyBorder="1" applyAlignment="1">
      <alignment vertical="center"/>
      <protection/>
    </xf>
    <xf numFmtId="0" fontId="4" fillId="0" borderId="124" xfId="64" applyFont="1" applyFill="1" applyBorder="1" applyAlignment="1">
      <alignment vertical="center"/>
      <protection/>
    </xf>
    <xf numFmtId="0" fontId="6" fillId="33" borderId="125" xfId="64" applyFont="1" applyFill="1" applyBorder="1" applyAlignment="1">
      <alignment vertical="center"/>
      <protection/>
    </xf>
    <xf numFmtId="0" fontId="6" fillId="0" borderId="126" xfId="64" applyFont="1" applyBorder="1" applyAlignment="1">
      <alignment vertical="center"/>
      <protection/>
    </xf>
    <xf numFmtId="0" fontId="6" fillId="0" borderId="127" xfId="64" applyFont="1" applyBorder="1" applyAlignment="1">
      <alignment vertical="center"/>
      <protection/>
    </xf>
    <xf numFmtId="0" fontId="6" fillId="0" borderId="124" xfId="64" applyFont="1" applyBorder="1" applyAlignment="1">
      <alignment vertical="center"/>
      <protection/>
    </xf>
    <xf numFmtId="0" fontId="4" fillId="0" borderId="56" xfId="64" applyFont="1" applyBorder="1" applyAlignment="1">
      <alignment horizontal="center" vertical="center"/>
      <protection/>
    </xf>
    <xf numFmtId="0" fontId="4" fillId="0" borderId="90" xfId="64" applyFont="1" applyFill="1" applyBorder="1" applyAlignment="1">
      <alignment horizontal="center" vertical="center"/>
      <protection/>
    </xf>
    <xf numFmtId="0" fontId="4" fillId="0" borderId="93" xfId="64" applyFont="1" applyFill="1" applyBorder="1" applyAlignment="1">
      <alignment vertical="center"/>
      <protection/>
    </xf>
    <xf numFmtId="0" fontId="6" fillId="33" borderId="100" xfId="64" applyFont="1" applyFill="1" applyBorder="1" applyAlignment="1">
      <alignment vertical="center"/>
      <protection/>
    </xf>
    <xf numFmtId="0" fontId="6" fillId="0" borderId="63" xfId="64" applyFont="1" applyBorder="1" applyAlignment="1">
      <alignment vertical="center"/>
      <protection/>
    </xf>
    <xf numFmtId="0" fontId="6" fillId="0" borderId="60" xfId="64" applyFont="1" applyBorder="1" applyAlignment="1">
      <alignment vertical="center"/>
      <protection/>
    </xf>
    <xf numFmtId="0" fontId="6" fillId="0" borderId="91" xfId="64" applyFont="1" applyBorder="1" applyAlignment="1">
      <alignment vertical="center"/>
      <protection/>
    </xf>
    <xf numFmtId="0" fontId="4" fillId="0" borderId="35" xfId="64" applyFont="1" applyBorder="1" applyAlignment="1">
      <alignment horizontal="center" vertical="center"/>
      <protection/>
    </xf>
    <xf numFmtId="0" fontId="4" fillId="0" borderId="37" xfId="64" applyFont="1" applyFill="1" applyBorder="1" applyAlignment="1">
      <alignment vertical="center"/>
      <protection/>
    </xf>
    <xf numFmtId="0" fontId="6" fillId="33" borderId="55" xfId="64" applyFont="1" applyFill="1" applyBorder="1" applyAlignment="1">
      <alignment vertical="center"/>
      <protection/>
    </xf>
    <xf numFmtId="0" fontId="6" fillId="0" borderId="85" xfId="64" applyFont="1" applyBorder="1" applyAlignment="1">
      <alignment vertical="center"/>
      <protection/>
    </xf>
    <xf numFmtId="0" fontId="6" fillId="0" borderId="19" xfId="64" applyFont="1" applyBorder="1" applyAlignment="1">
      <alignment vertical="center"/>
      <protection/>
    </xf>
    <xf numFmtId="0" fontId="6" fillId="0" borderId="20" xfId="64" applyFont="1" applyBorder="1" applyAlignment="1">
      <alignment vertical="center"/>
      <protection/>
    </xf>
    <xf numFmtId="0" fontId="4" fillId="0" borderId="13" xfId="64" applyFont="1" applyFill="1" applyBorder="1" applyAlignment="1">
      <alignment horizontal="center" vertical="center"/>
      <protection/>
    </xf>
    <xf numFmtId="0" fontId="4" fillId="0" borderId="12" xfId="64" applyFont="1" applyFill="1" applyBorder="1" applyAlignment="1">
      <alignment vertical="center"/>
      <protection/>
    </xf>
    <xf numFmtId="0" fontId="6" fillId="0" borderId="47" xfId="64" applyFont="1" applyBorder="1" applyAlignment="1">
      <alignment vertical="center"/>
      <protection/>
    </xf>
    <xf numFmtId="0" fontId="6" fillId="0" borderId="11" xfId="64" applyFont="1" applyBorder="1" applyAlignment="1">
      <alignment vertical="center"/>
      <protection/>
    </xf>
    <xf numFmtId="0" fontId="6" fillId="0" borderId="48" xfId="64" applyFont="1" applyBorder="1" applyAlignment="1">
      <alignment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8" xfId="64" applyFont="1" applyFill="1" applyBorder="1" applyAlignment="1">
      <alignment horizontal="center" vertical="center"/>
      <protection/>
    </xf>
    <xf numFmtId="0" fontId="4" fillId="0" borderId="20" xfId="64" applyFont="1" applyFill="1" applyBorder="1" applyAlignment="1">
      <alignment vertical="center"/>
      <protection/>
    </xf>
    <xf numFmtId="0" fontId="4" fillId="0" borderId="28" xfId="64" applyFont="1" applyFill="1" applyBorder="1" applyAlignment="1">
      <alignment horizontal="center" vertical="center"/>
      <protection/>
    </xf>
    <xf numFmtId="0" fontId="4" fillId="0" borderId="30" xfId="64" applyFont="1" applyFill="1" applyBorder="1" applyAlignment="1">
      <alignment vertical="center"/>
      <protection/>
    </xf>
    <xf numFmtId="0" fontId="6" fillId="33" borderId="68" xfId="64" applyFont="1" applyFill="1" applyBorder="1" applyAlignment="1">
      <alignment vertical="center"/>
      <protection/>
    </xf>
    <xf numFmtId="0" fontId="6" fillId="0" borderId="83" xfId="64" applyFont="1" applyBorder="1" applyAlignment="1">
      <alignment vertical="center"/>
      <protection/>
    </xf>
    <xf numFmtId="0" fontId="6" fillId="0" borderId="29" xfId="64" applyFont="1" applyBorder="1" applyAlignment="1">
      <alignment vertical="center"/>
      <protection/>
    </xf>
    <xf numFmtId="0" fontId="4" fillId="0" borderId="57" xfId="64" applyFont="1" applyBorder="1" applyAlignment="1">
      <alignment horizontal="center" vertical="center"/>
      <protection/>
    </xf>
    <xf numFmtId="0" fontId="4" fillId="0" borderId="39" xfId="64" applyFont="1" applyFill="1" applyBorder="1" applyAlignment="1">
      <alignment vertical="center"/>
      <protection/>
    </xf>
    <xf numFmtId="0" fontId="4" fillId="0" borderId="41" xfId="64" applyFont="1" applyFill="1" applyBorder="1" applyAlignment="1">
      <alignment vertical="center"/>
      <protection/>
    </xf>
    <xf numFmtId="0" fontId="6" fillId="33" borderId="67" xfId="64" applyFont="1" applyFill="1" applyBorder="1" applyAlignment="1">
      <alignment vertical="center"/>
      <protection/>
    </xf>
    <xf numFmtId="0" fontId="6" fillId="0" borderId="66" xfId="64" applyFont="1" applyBorder="1" applyAlignment="1">
      <alignment vertical="center"/>
      <protection/>
    </xf>
    <xf numFmtId="0" fontId="6" fillId="0" borderId="40" xfId="64" applyFont="1" applyBorder="1" applyAlignment="1">
      <alignment vertical="center"/>
      <protection/>
    </xf>
    <xf numFmtId="0" fontId="6" fillId="0" borderId="41" xfId="64" applyFont="1" applyBorder="1" applyAlignment="1">
      <alignment vertical="center"/>
      <protection/>
    </xf>
    <xf numFmtId="0" fontId="4" fillId="0" borderId="35" xfId="64" applyFont="1" applyFill="1" applyBorder="1" applyAlignment="1">
      <alignment horizontal="center" vertical="center"/>
      <protection/>
    </xf>
    <xf numFmtId="0" fontId="6" fillId="0" borderId="30" xfId="64" applyFont="1" applyBorder="1" applyAlignment="1">
      <alignment vertical="center"/>
      <protection/>
    </xf>
    <xf numFmtId="0" fontId="4" fillId="0" borderId="90" xfId="64" applyFont="1" applyBorder="1" applyAlignment="1">
      <alignment horizontal="center" vertical="center"/>
      <protection/>
    </xf>
    <xf numFmtId="0" fontId="35" fillId="0" borderId="98" xfId="64" applyFont="1" applyFill="1" applyBorder="1" applyAlignment="1">
      <alignment vertical="center"/>
      <protection/>
    </xf>
    <xf numFmtId="0" fontId="35" fillId="0" borderId="93" xfId="64" applyFont="1" applyFill="1" applyBorder="1" applyAlignment="1">
      <alignment vertical="center"/>
      <protection/>
    </xf>
    <xf numFmtId="0" fontId="6" fillId="33" borderId="128" xfId="64" applyFont="1" applyFill="1" applyBorder="1" applyAlignment="1">
      <alignment vertical="center"/>
      <protection/>
    </xf>
    <xf numFmtId="0" fontId="6" fillId="0" borderId="80" xfId="64" applyFont="1" applyBorder="1" applyAlignment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16" xfId="64" applyFont="1" applyBorder="1" applyAlignment="1">
      <alignment vertical="center"/>
      <protection/>
    </xf>
    <xf numFmtId="0" fontId="4" fillId="0" borderId="14" xfId="64" applyFont="1" applyFill="1" applyBorder="1" applyAlignment="1">
      <alignment horizontal="center" vertical="center"/>
      <protection/>
    </xf>
    <xf numFmtId="0" fontId="4" fillId="0" borderId="16" xfId="64" applyFont="1" applyFill="1" applyBorder="1" applyAlignment="1">
      <alignment vertical="center"/>
      <protection/>
    </xf>
    <xf numFmtId="0" fontId="4" fillId="0" borderId="98" xfId="64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6" fillId="0" borderId="64" xfId="64" applyFont="1" applyBorder="1" applyAlignment="1">
      <alignment vertical="center"/>
      <protection/>
    </xf>
    <xf numFmtId="0" fontId="6" fillId="0" borderId="36" xfId="64" applyFont="1" applyBorder="1" applyAlignment="1">
      <alignment vertical="center"/>
      <protection/>
    </xf>
    <xf numFmtId="0" fontId="4" fillId="0" borderId="56" xfId="64" applyFont="1" applyBorder="1" applyAlignment="1">
      <alignment horizontal="left" vertical="center"/>
      <protection/>
    </xf>
    <xf numFmtId="0" fontId="7" fillId="0" borderId="12" xfId="64" applyFont="1" applyFill="1" applyBorder="1" applyAlignment="1">
      <alignment vertical="center"/>
      <protection/>
    </xf>
    <xf numFmtId="0" fontId="4" fillId="0" borderId="94" xfId="64" applyFont="1" applyFill="1" applyBorder="1" applyAlignment="1">
      <alignment horizontal="center" vertical="center"/>
      <protection/>
    </xf>
    <xf numFmtId="0" fontId="4" fillId="0" borderId="88" xfId="64" applyFont="1" applyFill="1" applyBorder="1" applyAlignment="1">
      <alignment vertical="center"/>
      <protection/>
    </xf>
    <xf numFmtId="0" fontId="6" fillId="33" borderId="57" xfId="64" applyFont="1" applyFill="1" applyBorder="1" applyAlignment="1">
      <alignment vertical="center"/>
      <protection/>
    </xf>
    <xf numFmtId="0" fontId="6" fillId="0" borderId="65" xfId="64" applyFont="1" applyBorder="1" applyAlignment="1">
      <alignment vertical="center"/>
      <protection/>
    </xf>
    <xf numFmtId="0" fontId="6" fillId="0" borderId="87" xfId="64" applyFont="1" applyBorder="1" applyAlignment="1">
      <alignment vertical="center"/>
      <protection/>
    </xf>
    <xf numFmtId="0" fontId="6" fillId="0" borderId="24" xfId="64" applyFont="1" applyBorder="1" applyAlignment="1">
      <alignment vertical="center"/>
      <protection/>
    </xf>
    <xf numFmtId="0" fontId="6" fillId="0" borderId="59" xfId="64" applyFont="1" applyBorder="1" applyAlignment="1">
      <alignment vertical="center"/>
      <protection/>
    </xf>
    <xf numFmtId="0" fontId="4" fillId="0" borderId="57" xfId="64" applyFont="1" applyBorder="1" applyAlignment="1">
      <alignment horizontal="left" vertical="center"/>
      <protection/>
    </xf>
    <xf numFmtId="0" fontId="14" fillId="0" borderId="39" xfId="64" applyFont="1" applyFill="1" applyBorder="1" applyAlignment="1">
      <alignment vertical="center" wrapText="1"/>
      <protection/>
    </xf>
    <xf numFmtId="0" fontId="14" fillId="0" borderId="41" xfId="64" applyFont="1" applyFill="1" applyBorder="1" applyAlignment="1">
      <alignment vertical="center" wrapText="1"/>
      <protection/>
    </xf>
    <xf numFmtId="0" fontId="14" fillId="0" borderId="37" xfId="64" applyFont="1" applyFill="1" applyBorder="1" applyAlignment="1">
      <alignment vertical="center"/>
      <protection/>
    </xf>
    <xf numFmtId="0" fontId="14" fillId="0" borderId="12" xfId="64" applyFont="1" applyFill="1" applyBorder="1" applyAlignment="1">
      <alignment vertical="center"/>
      <protection/>
    </xf>
    <xf numFmtId="0" fontId="14" fillId="0" borderId="20" xfId="64" applyFont="1" applyFill="1" applyBorder="1" applyAlignment="1">
      <alignment vertical="center"/>
      <protection/>
    </xf>
    <xf numFmtId="0" fontId="4" fillId="0" borderId="99" xfId="64" applyFont="1" applyFill="1" applyBorder="1" applyAlignment="1">
      <alignment horizontal="center" vertical="center"/>
      <protection/>
    </xf>
    <xf numFmtId="0" fontId="6" fillId="0" borderId="96" xfId="64" applyFont="1" applyBorder="1" applyAlignment="1">
      <alignment vertical="center"/>
      <protection/>
    </xf>
    <xf numFmtId="0" fontId="6" fillId="0" borderId="88" xfId="64" applyFont="1" applyBorder="1" applyAlignment="1">
      <alignment vertical="center"/>
      <protection/>
    </xf>
    <xf numFmtId="0" fontId="6" fillId="0" borderId="93" xfId="64" applyFont="1" applyBorder="1" applyAlignment="1">
      <alignment vertical="center"/>
      <protection/>
    </xf>
    <xf numFmtId="0" fontId="4" fillId="0" borderId="0" xfId="64" applyFont="1" applyAlignment="1">
      <alignment horizontal="left" vertical="center"/>
      <protection/>
    </xf>
    <xf numFmtId="0" fontId="4" fillId="0" borderId="0" xfId="64" applyFont="1" applyAlignment="1">
      <alignment horizontal="center" vertical="center"/>
      <protection/>
    </xf>
    <xf numFmtId="0" fontId="4" fillId="0" borderId="0" xfId="64" applyFont="1" applyAlignment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6" fillId="0" borderId="0" xfId="64" applyFont="1" applyAlignment="1">
      <alignment horizontal="center" vertical="center"/>
      <protection/>
    </xf>
    <xf numFmtId="0" fontId="4" fillId="0" borderId="38" xfId="64" applyFont="1" applyBorder="1" applyAlignment="1">
      <alignment horizontal="center" vertical="center"/>
      <protection/>
    </xf>
    <xf numFmtId="0" fontId="36" fillId="0" borderId="99" xfId="65" applyFont="1" applyFill="1" applyBorder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186" fontId="6" fillId="0" borderId="0" xfId="65" applyNumberFormat="1" applyFont="1" applyFill="1" applyAlignment="1">
      <alignment vertical="center"/>
      <protection/>
    </xf>
    <xf numFmtId="0" fontId="4" fillId="0" borderId="0" xfId="65" applyFont="1" applyFill="1" applyAlignment="1">
      <alignment horizontal="right"/>
      <protection/>
    </xf>
    <xf numFmtId="0" fontId="4" fillId="0" borderId="0" xfId="65" applyFont="1" applyFill="1" applyAlignment="1">
      <alignment horizontal="center"/>
      <protection/>
    </xf>
    <xf numFmtId="0" fontId="6" fillId="0" borderId="0" xfId="65" applyFont="1" applyAlignment="1">
      <alignment vertical="center"/>
      <protection/>
    </xf>
    <xf numFmtId="0" fontId="6" fillId="0" borderId="90" xfId="65" applyFont="1" applyFill="1" applyBorder="1" applyAlignment="1">
      <alignment horizontal="center" vertical="center"/>
      <protection/>
    </xf>
    <xf numFmtId="0" fontId="6" fillId="0" borderId="100" xfId="65" applyFont="1" applyFill="1" applyBorder="1" applyAlignment="1">
      <alignment horizontal="center" vertical="center"/>
      <protection/>
    </xf>
    <xf numFmtId="0" fontId="6" fillId="0" borderId="100" xfId="65" applyFont="1" applyFill="1" applyBorder="1" applyAlignment="1">
      <alignment horizontal="center" vertical="center"/>
      <protection/>
    </xf>
    <xf numFmtId="0" fontId="6" fillId="0" borderId="98" xfId="65" applyFont="1" applyFill="1" applyBorder="1" applyAlignment="1">
      <alignment horizontal="center" vertical="center"/>
      <protection/>
    </xf>
    <xf numFmtId="0" fontId="6" fillId="0" borderId="93" xfId="65" applyFont="1" applyFill="1" applyBorder="1" applyAlignment="1">
      <alignment horizontal="center" vertical="center"/>
      <protection/>
    </xf>
    <xf numFmtId="0" fontId="6" fillId="0" borderId="38" xfId="65" applyFont="1" applyFill="1" applyBorder="1" applyAlignment="1">
      <alignment horizontal="center" vertical="center"/>
      <protection/>
    </xf>
    <xf numFmtId="0" fontId="6" fillId="0" borderId="39" xfId="65" applyFont="1" applyFill="1" applyBorder="1" applyAlignment="1">
      <alignment horizontal="center" vertical="center"/>
      <protection/>
    </xf>
    <xf numFmtId="0" fontId="6" fillId="0" borderId="41" xfId="65" applyFont="1" applyFill="1" applyBorder="1" applyAlignment="1">
      <alignment horizontal="center" vertical="center"/>
      <protection/>
    </xf>
    <xf numFmtId="0" fontId="6" fillId="0" borderId="100" xfId="65" applyFont="1" applyFill="1" applyBorder="1" applyAlignment="1">
      <alignment horizontal="center" vertical="center" wrapText="1"/>
      <protection/>
    </xf>
    <xf numFmtId="0" fontId="6" fillId="0" borderId="90" xfId="65" applyFont="1" applyFill="1" applyBorder="1" applyAlignment="1">
      <alignment horizontal="center" vertical="center"/>
      <protection/>
    </xf>
    <xf numFmtId="0" fontId="37" fillId="0" borderId="100" xfId="65" applyFont="1" applyFill="1" applyBorder="1" applyAlignment="1">
      <alignment horizontal="center" vertical="center" wrapText="1"/>
      <protection/>
    </xf>
    <xf numFmtId="0" fontId="6" fillId="0" borderId="35" xfId="65" applyFont="1" applyFill="1" applyBorder="1" applyAlignment="1">
      <alignment horizontal="center" vertical="center"/>
      <protection/>
    </xf>
    <xf numFmtId="0" fontId="6" fillId="0" borderId="56" xfId="65" applyFont="1" applyFill="1" applyBorder="1" applyAlignment="1">
      <alignment horizontal="center" vertical="center"/>
      <protection/>
    </xf>
    <xf numFmtId="0" fontId="6" fillId="0" borderId="56" xfId="65" applyFont="1" applyFill="1" applyBorder="1" applyAlignment="1">
      <alignment horizontal="center" vertical="center"/>
      <protection/>
    </xf>
    <xf numFmtId="0" fontId="7" fillId="0" borderId="100" xfId="65" applyFont="1" applyFill="1" applyBorder="1" applyAlignment="1">
      <alignment horizontal="center" vertical="center" wrapText="1"/>
      <protection/>
    </xf>
    <xf numFmtId="0" fontId="7" fillId="0" borderId="98" xfId="65" applyFont="1" applyFill="1" applyBorder="1" applyAlignment="1">
      <alignment horizontal="center" vertical="center"/>
      <protection/>
    </xf>
    <xf numFmtId="0" fontId="6" fillId="0" borderId="56" xfId="0" applyFont="1" applyFill="1" applyBorder="1" applyAlignment="1">
      <alignment horizontal="center" vertical="center"/>
    </xf>
    <xf numFmtId="0" fontId="6" fillId="0" borderId="35" xfId="65" applyFont="1" applyFill="1" applyBorder="1" applyAlignment="1">
      <alignment horizontal="center" vertical="center"/>
      <protection/>
    </xf>
    <xf numFmtId="0" fontId="37" fillId="0" borderId="56" xfId="0" applyFont="1" applyFill="1" applyBorder="1" applyAlignment="1">
      <alignment horizontal="center" vertical="center"/>
    </xf>
    <xf numFmtId="0" fontId="6" fillId="0" borderId="94" xfId="65" applyFont="1" applyFill="1" applyBorder="1" applyAlignment="1">
      <alignment horizontal="center" vertical="center"/>
      <protection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88" xfId="65" applyFont="1" applyFill="1" applyBorder="1" applyAlignment="1">
      <alignment horizontal="center" vertical="center"/>
      <protection/>
    </xf>
    <xf numFmtId="0" fontId="6" fillId="0" borderId="99" xfId="65" applyFont="1" applyFill="1" applyBorder="1" applyAlignment="1">
      <alignment horizontal="center" vertical="center"/>
      <protection/>
    </xf>
    <xf numFmtId="0" fontId="7" fillId="0" borderId="57" xfId="65" applyFont="1" applyFill="1" applyBorder="1" applyAlignment="1">
      <alignment horizontal="center" vertical="center" wrapText="1"/>
      <protection/>
    </xf>
    <xf numFmtId="0" fontId="7" fillId="0" borderId="99" xfId="65" applyFont="1" applyFill="1" applyBorder="1" applyAlignment="1">
      <alignment horizontal="center" vertical="center"/>
      <protection/>
    </xf>
    <xf numFmtId="0" fontId="6" fillId="0" borderId="94" xfId="65" applyFont="1" applyFill="1" applyBorder="1" applyAlignment="1">
      <alignment horizontal="center" vertical="center"/>
      <protection/>
    </xf>
    <xf numFmtId="0" fontId="37" fillId="0" borderId="57" xfId="0" applyFont="1" applyFill="1" applyBorder="1" applyAlignment="1">
      <alignment horizontal="center" vertical="center"/>
    </xf>
    <xf numFmtId="207" fontId="6" fillId="0" borderId="67" xfId="0" applyNumberFormat="1" applyFont="1" applyBorder="1" applyAlignment="1">
      <alignment horizontal="center" vertical="center"/>
    </xf>
    <xf numFmtId="20" fontId="6" fillId="0" borderId="67" xfId="0" applyNumberFormat="1" applyFont="1" applyBorder="1" applyAlignment="1">
      <alignment horizontal="center" vertical="center"/>
    </xf>
    <xf numFmtId="20" fontId="6" fillId="0" borderId="67" xfId="0" applyNumberFormat="1" applyFont="1" applyFill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shrinkToFit="1"/>
    </xf>
    <xf numFmtId="0" fontId="6" fillId="0" borderId="67" xfId="0" applyFont="1" applyBorder="1" applyAlignment="1">
      <alignment vertical="center"/>
    </xf>
    <xf numFmtId="0" fontId="62" fillId="0" borderId="0" xfId="0" applyFont="1" applyFill="1" applyAlignment="1">
      <alignment vertical="center"/>
    </xf>
    <xf numFmtId="38" fontId="6" fillId="0" borderId="67" xfId="49" applyFont="1" applyFill="1" applyBorder="1" applyAlignment="1">
      <alignment horizontal="left" vertical="center" indent="1"/>
    </xf>
    <xf numFmtId="20" fontId="6" fillId="0" borderId="67" xfId="0" applyNumberFormat="1" applyFont="1" applyFill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/>
    </xf>
    <xf numFmtId="0" fontId="3" fillId="0" borderId="98" xfId="65" applyFont="1" applyBorder="1" applyAlignment="1">
      <alignment horizontal="left" vertical="center"/>
      <protection/>
    </xf>
    <xf numFmtId="186" fontId="6" fillId="0" borderId="0" xfId="65" applyNumberFormat="1" applyFont="1" applyAlignme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63" fillId="0" borderId="0" xfId="65" applyFont="1" applyBorder="1" applyAlignment="1">
      <alignment vertical="center"/>
      <protection/>
    </xf>
    <xf numFmtId="0" fontId="6" fillId="0" borderId="0" xfId="65" applyFont="1" applyBorder="1" applyAlignment="1">
      <alignment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40" fillId="0" borderId="0" xfId="65" applyFont="1" applyAlignment="1">
      <alignment vertical="center"/>
      <protection/>
    </xf>
    <xf numFmtId="0" fontId="3" fillId="0" borderId="99" xfId="64" applyFont="1" applyFill="1" applyBorder="1" applyAlignment="1">
      <alignment horizontal="left" vertical="center"/>
      <protection/>
    </xf>
    <xf numFmtId="0" fontId="6" fillId="0" borderId="90" xfId="64" applyFont="1" applyFill="1" applyBorder="1" applyAlignment="1">
      <alignment vertical="center"/>
      <protection/>
    </xf>
    <xf numFmtId="0" fontId="6" fillId="0" borderId="98" xfId="64" applyFont="1" applyFill="1" applyBorder="1" applyAlignment="1">
      <alignment vertical="center"/>
      <protection/>
    </xf>
    <xf numFmtId="0" fontId="6" fillId="0" borderId="60" xfId="64" applyFont="1" applyFill="1" applyBorder="1" applyAlignment="1" quotePrefix="1">
      <alignment horizontal="center" vertical="center"/>
      <protection/>
    </xf>
    <xf numFmtId="0" fontId="6" fillId="33" borderId="100" xfId="64" applyFont="1" applyFill="1" applyBorder="1" applyAlignment="1" quotePrefix="1">
      <alignment horizontal="center" vertical="center"/>
      <protection/>
    </xf>
    <xf numFmtId="0" fontId="6" fillId="0" borderId="94" xfId="64" applyFont="1" applyFill="1" applyBorder="1" applyAlignment="1">
      <alignment vertical="center"/>
      <protection/>
    </xf>
    <xf numFmtId="0" fontId="6" fillId="0" borderId="99" xfId="64" applyFont="1" applyFill="1" applyBorder="1" applyAlignment="1">
      <alignment vertical="center"/>
      <protection/>
    </xf>
    <xf numFmtId="0" fontId="0" fillId="0" borderId="87" xfId="0" applyFill="1" applyBorder="1" applyAlignment="1">
      <alignment horizontal="center" vertical="center"/>
    </xf>
    <xf numFmtId="0" fontId="6" fillId="33" borderId="57" xfId="64" applyFont="1" applyFill="1" applyBorder="1" applyAlignment="1" quotePrefix="1">
      <alignment horizontal="center" vertical="center"/>
      <protection/>
    </xf>
    <xf numFmtId="0" fontId="6" fillId="0" borderId="63" xfId="64" applyFont="1" applyBorder="1" applyAlignment="1">
      <alignment horizontal="center" vertical="center" textRotation="255"/>
      <protection/>
    </xf>
    <xf numFmtId="0" fontId="6" fillId="33" borderId="49" xfId="64" applyFont="1" applyFill="1" applyBorder="1" applyAlignment="1">
      <alignment vertical="center"/>
      <protection/>
    </xf>
    <xf numFmtId="0" fontId="6" fillId="33" borderId="39" xfId="64" applyFont="1" applyFill="1" applyBorder="1" applyAlignment="1">
      <alignment vertical="center"/>
      <protection/>
    </xf>
    <xf numFmtId="0" fontId="6" fillId="33" borderId="40" xfId="64" applyFont="1" applyFill="1" applyBorder="1" applyAlignment="1">
      <alignment vertical="center"/>
      <protection/>
    </xf>
    <xf numFmtId="0" fontId="6" fillId="33" borderId="66" xfId="64" applyFont="1" applyFill="1" applyBorder="1" applyAlignment="1">
      <alignment vertical="center"/>
      <protection/>
    </xf>
    <xf numFmtId="0" fontId="6" fillId="0" borderId="64" xfId="64" applyFont="1" applyBorder="1" applyAlignment="1">
      <alignment horizontal="center" vertical="center" textRotation="255"/>
      <protection/>
    </xf>
    <xf numFmtId="0" fontId="6" fillId="0" borderId="60" xfId="64" applyFont="1" applyBorder="1" applyAlignment="1">
      <alignment horizontal="center" vertical="center" textRotation="255"/>
      <protection/>
    </xf>
    <xf numFmtId="0" fontId="6" fillId="0" borderId="27" xfId="64" applyFont="1" applyBorder="1" applyAlignment="1">
      <alignment vertical="center"/>
      <protection/>
    </xf>
    <xf numFmtId="0" fontId="0" fillId="0" borderId="36" xfId="0" applyBorder="1" applyAlignment="1">
      <alignment horizontal="center" vertical="center" textRotation="255"/>
    </xf>
    <xf numFmtId="0" fontId="6" fillId="0" borderId="33" xfId="64" applyFont="1" applyBorder="1" applyAlignment="1">
      <alignment vertical="center"/>
      <protection/>
    </xf>
    <xf numFmtId="195" fontId="6" fillId="0" borderId="19" xfId="64" applyNumberFormat="1" applyFont="1" applyBorder="1" applyAlignment="1">
      <alignment horizontal="right" vertical="center"/>
      <protection/>
    </xf>
    <xf numFmtId="195" fontId="6" fillId="0" borderId="46" xfId="64" applyNumberFormat="1" applyFont="1" applyBorder="1" applyAlignment="1">
      <alignment horizontal="right" vertical="center"/>
      <protection/>
    </xf>
    <xf numFmtId="195" fontId="6" fillId="33" borderId="55" xfId="64" applyNumberFormat="1" applyFont="1" applyFill="1" applyBorder="1" applyAlignment="1">
      <alignment vertical="center"/>
      <protection/>
    </xf>
    <xf numFmtId="0" fontId="6" fillId="0" borderId="65" xfId="64" applyFont="1" applyBorder="1" applyAlignment="1">
      <alignment horizontal="center" vertical="center" textRotation="255"/>
      <protection/>
    </xf>
    <xf numFmtId="0" fontId="0" fillId="0" borderId="87" xfId="0" applyBorder="1" applyAlignment="1">
      <alignment horizontal="center" vertical="center" textRotation="255"/>
    </xf>
    <xf numFmtId="0" fontId="6" fillId="0" borderId="22" xfId="64" applyFont="1" applyBorder="1" applyAlignment="1">
      <alignment vertical="center"/>
      <protection/>
    </xf>
    <xf numFmtId="0" fontId="6" fillId="0" borderId="86" xfId="64" applyFont="1" applyBorder="1" applyAlignment="1">
      <alignment vertical="center"/>
      <protection/>
    </xf>
    <xf numFmtId="0" fontId="6" fillId="33" borderId="70" xfId="64" applyFont="1" applyFill="1" applyBorder="1" applyAlignment="1">
      <alignment vertical="center"/>
      <protection/>
    </xf>
    <xf numFmtId="0" fontId="6" fillId="0" borderId="38" xfId="64" applyFont="1" applyBorder="1" applyAlignment="1">
      <alignment horizontal="center" vertical="center"/>
      <protection/>
    </xf>
    <xf numFmtId="0" fontId="6" fillId="0" borderId="39" xfId="64" applyFont="1" applyBorder="1" applyAlignment="1">
      <alignment horizontal="center" vertical="center"/>
      <protection/>
    </xf>
    <xf numFmtId="0" fontId="6" fillId="0" borderId="66" xfId="64" applyFont="1" applyBorder="1" applyAlignment="1">
      <alignment horizontal="center" vertical="center"/>
      <protection/>
    </xf>
    <xf numFmtId="0" fontId="3" fillId="0" borderId="0" xfId="64" applyFont="1" applyFill="1" applyAlignment="1">
      <alignment vertical="center"/>
      <protection/>
    </xf>
    <xf numFmtId="0" fontId="6" fillId="0" borderId="99" xfId="64" applyFont="1" applyFill="1" applyBorder="1" applyAlignment="1">
      <alignment horizontal="left" vertical="center"/>
      <protection/>
    </xf>
    <xf numFmtId="0" fontId="6" fillId="33" borderId="100" xfId="64" applyFont="1" applyFill="1" applyBorder="1" applyAlignment="1">
      <alignment horizontal="center" vertical="center"/>
      <protection/>
    </xf>
    <xf numFmtId="0" fontId="6" fillId="33" borderId="57" xfId="64" applyFont="1" applyFill="1" applyBorder="1" applyAlignment="1">
      <alignment horizontal="center" vertical="center"/>
      <protection/>
    </xf>
    <xf numFmtId="0" fontId="4" fillId="0" borderId="38" xfId="64" applyFont="1" applyFill="1" applyBorder="1" applyAlignment="1">
      <alignment horizontal="center" vertical="center"/>
      <protection/>
    </xf>
    <xf numFmtId="0" fontId="4" fillId="0" borderId="40" xfId="64" applyFont="1" applyFill="1" applyBorder="1" applyAlignment="1">
      <alignment horizontal="center" vertical="center"/>
      <protection/>
    </xf>
    <xf numFmtId="0" fontId="4" fillId="0" borderId="50" xfId="64" applyFont="1" applyFill="1" applyBorder="1" applyAlignment="1">
      <alignment horizontal="center" vertical="center"/>
      <protection/>
    </xf>
    <xf numFmtId="0" fontId="4" fillId="0" borderId="63" xfId="64" applyFont="1" applyBorder="1" applyAlignment="1">
      <alignment vertical="center" wrapText="1"/>
      <protection/>
    </xf>
    <xf numFmtId="0" fontId="4" fillId="0" borderId="60" xfId="64" applyFont="1" applyBorder="1" applyAlignment="1">
      <alignment horizontal="left" vertical="center" indent="1"/>
      <protection/>
    </xf>
    <xf numFmtId="0" fontId="6" fillId="0" borderId="91" xfId="64" applyFont="1" applyFill="1" applyBorder="1" applyAlignment="1">
      <alignment horizontal="center" vertical="center"/>
      <protection/>
    </xf>
    <xf numFmtId="0" fontId="4" fillId="0" borderId="64" xfId="64" applyFont="1" applyBorder="1" applyAlignment="1">
      <alignment vertical="center" wrapText="1"/>
      <protection/>
    </xf>
    <xf numFmtId="0" fontId="4" fillId="0" borderId="19" xfId="64" applyFont="1" applyBorder="1" applyAlignment="1">
      <alignment horizontal="left" vertical="center" indent="1"/>
      <protection/>
    </xf>
    <xf numFmtId="0" fontId="6" fillId="0" borderId="46" xfId="64" applyFont="1" applyFill="1" applyBorder="1" applyAlignment="1">
      <alignment horizontal="center" vertical="center"/>
      <protection/>
    </xf>
    <xf numFmtId="0" fontId="4" fillId="0" borderId="65" xfId="64" applyFont="1" applyBorder="1" applyAlignment="1">
      <alignment vertical="center" wrapText="1"/>
      <protection/>
    </xf>
    <xf numFmtId="0" fontId="4" fillId="0" borderId="87" xfId="64" applyFont="1" applyBorder="1" applyAlignment="1">
      <alignment horizontal="left" vertical="center" indent="1"/>
      <protection/>
    </xf>
    <xf numFmtId="0" fontId="6" fillId="0" borderId="95" xfId="64" applyFont="1" applyFill="1" applyBorder="1" applyAlignment="1">
      <alignment horizontal="center" vertical="center"/>
      <protection/>
    </xf>
    <xf numFmtId="0" fontId="4" fillId="0" borderId="38" xfId="64" applyFont="1" applyBorder="1" applyAlignment="1">
      <alignment horizontal="left" vertical="center"/>
      <protection/>
    </xf>
    <xf numFmtId="0" fontId="4" fillId="0" borderId="66" xfId="64" applyFont="1" applyBorder="1" applyAlignment="1">
      <alignment vertical="center"/>
      <protection/>
    </xf>
    <xf numFmtId="0" fontId="6" fillId="0" borderId="50" xfId="64" applyFont="1" applyFill="1" applyBorder="1" applyAlignment="1">
      <alignment horizontal="center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 wrapText="1"/>
      <protection/>
    </xf>
    <xf numFmtId="0" fontId="6" fillId="0" borderId="67" xfId="64" applyFont="1" applyFill="1" applyBorder="1" applyAlignment="1">
      <alignment horizontal="center" vertical="center"/>
      <protection/>
    </xf>
    <xf numFmtId="0" fontId="6" fillId="0" borderId="67" xfId="64" applyFont="1" applyFill="1" applyBorder="1" applyAlignment="1">
      <alignment horizontal="center" vertical="center" wrapText="1"/>
      <protection/>
    </xf>
    <xf numFmtId="0" fontId="4" fillId="0" borderId="67" xfId="64" applyFont="1" applyFill="1" applyBorder="1" applyAlignment="1">
      <alignment horizontal="center" vertical="center"/>
      <protection/>
    </xf>
    <xf numFmtId="0" fontId="6" fillId="0" borderId="100" xfId="64" applyFont="1" applyFill="1" applyBorder="1" applyAlignment="1">
      <alignment horizontal="center" vertical="center"/>
      <protection/>
    </xf>
    <xf numFmtId="207" fontId="6" fillId="0" borderId="100" xfId="0" applyNumberFormat="1" applyFont="1" applyBorder="1" applyAlignment="1">
      <alignment horizontal="center" vertical="center"/>
    </xf>
    <xf numFmtId="207" fontId="6" fillId="0" borderId="35" xfId="0" applyNumberFormat="1" applyFont="1" applyBorder="1" applyAlignment="1">
      <alignment horizontal="center" vertical="center"/>
    </xf>
    <xf numFmtId="208" fontId="6" fillId="0" borderId="100" xfId="0" applyNumberFormat="1" applyFont="1" applyFill="1" applyBorder="1" applyAlignment="1">
      <alignment horizontal="center" vertical="center"/>
    </xf>
    <xf numFmtId="0" fontId="6" fillId="0" borderId="100" xfId="64" applyFont="1" applyFill="1" applyBorder="1" applyAlignment="1">
      <alignment horizontal="center" vertical="center" wrapText="1"/>
      <protection/>
    </xf>
    <xf numFmtId="0" fontId="6" fillId="0" borderId="100" xfId="64" applyFont="1" applyFill="1" applyBorder="1" applyAlignment="1">
      <alignment horizontal="left" vertical="center" wrapText="1"/>
      <protection/>
    </xf>
    <xf numFmtId="0" fontId="6" fillId="0" borderId="57" xfId="64" applyFont="1" applyFill="1" applyBorder="1" applyAlignment="1">
      <alignment horizontal="center" vertical="center"/>
      <protection/>
    </xf>
    <xf numFmtId="20" fontId="6" fillId="0" borderId="57" xfId="0" applyNumberFormat="1" applyFont="1" applyBorder="1" applyAlignment="1">
      <alignment horizontal="center" vertical="center"/>
    </xf>
    <xf numFmtId="208" fontId="6" fillId="0" borderId="57" xfId="0" applyNumberFormat="1" applyFont="1" applyFill="1" applyBorder="1" applyAlignment="1">
      <alignment horizontal="center" vertical="center"/>
    </xf>
    <xf numFmtId="0" fontId="6" fillId="0" borderId="57" xfId="64" applyFont="1" applyFill="1" applyBorder="1" applyAlignment="1">
      <alignment horizontal="center" vertical="center" wrapText="1"/>
      <protection/>
    </xf>
    <xf numFmtId="0" fontId="6" fillId="0" borderId="57" xfId="64" applyFont="1" applyFill="1" applyBorder="1" applyAlignment="1">
      <alignment horizontal="left" vertical="center" wrapText="1"/>
      <protection/>
    </xf>
    <xf numFmtId="0" fontId="6" fillId="0" borderId="100" xfId="0" applyFont="1" applyBorder="1" applyAlignment="1">
      <alignment horizontal="center" vertical="center"/>
    </xf>
    <xf numFmtId="20" fontId="6" fillId="0" borderId="37" xfId="0" applyNumberFormat="1" applyFont="1" applyBorder="1" applyAlignment="1">
      <alignment horizontal="center" vertical="center"/>
    </xf>
    <xf numFmtId="20" fontId="6" fillId="0" borderId="56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4" fillId="0" borderId="100" xfId="64" applyFont="1" applyFill="1" applyBorder="1" applyAlignment="1">
      <alignment horizontal="center" vertical="center" wrapText="1"/>
      <protection/>
    </xf>
    <xf numFmtId="0" fontId="4" fillId="0" borderId="57" xfId="64" applyFont="1" applyFill="1" applyBorder="1" applyAlignment="1">
      <alignment horizontal="center" vertical="center" wrapText="1"/>
      <protection/>
    </xf>
    <xf numFmtId="0" fontId="6" fillId="0" borderId="88" xfId="64" applyFont="1" applyFill="1" applyBorder="1" applyAlignment="1">
      <alignment horizontal="center" vertical="center"/>
      <protection/>
    </xf>
    <xf numFmtId="207" fontId="6" fillId="0" borderId="90" xfId="0" applyNumberFormat="1" applyFont="1" applyBorder="1" applyAlignment="1">
      <alignment horizontal="center" vertical="center"/>
    </xf>
    <xf numFmtId="20" fontId="6" fillId="0" borderId="99" xfId="0" applyNumberFormat="1" applyFont="1" applyBorder="1" applyAlignment="1">
      <alignment horizontal="center" vertical="center"/>
    </xf>
    <xf numFmtId="0" fontId="6" fillId="0" borderId="90" xfId="64" applyFont="1" applyFill="1" applyBorder="1" applyAlignment="1">
      <alignment horizontal="center" vertical="center"/>
      <protection/>
    </xf>
    <xf numFmtId="207" fontId="6" fillId="0" borderId="93" xfId="0" applyNumberFormat="1" applyFont="1" applyBorder="1" applyAlignment="1">
      <alignment horizontal="center" vertical="center"/>
    </xf>
    <xf numFmtId="0" fontId="6" fillId="0" borderId="35" xfId="64" applyFont="1" applyFill="1" applyBorder="1" applyAlignment="1">
      <alignment horizontal="center" vertical="center"/>
      <protection/>
    </xf>
    <xf numFmtId="208" fontId="6" fillId="0" borderId="56" xfId="0" applyNumberFormat="1" applyFont="1" applyFill="1" applyBorder="1" applyAlignment="1">
      <alignment horizontal="center" vertical="center"/>
    </xf>
    <xf numFmtId="0" fontId="6" fillId="0" borderId="56" xfId="64" applyFont="1" applyFill="1" applyBorder="1" applyAlignment="1">
      <alignment horizontal="center" vertical="center"/>
      <protection/>
    </xf>
    <xf numFmtId="0" fontId="6" fillId="0" borderId="56" xfId="64" applyFont="1" applyFill="1" applyBorder="1" applyAlignment="1">
      <alignment horizontal="center" vertical="center" wrapText="1"/>
      <protection/>
    </xf>
    <xf numFmtId="0" fontId="6" fillId="0" borderId="94" xfId="64" applyFont="1" applyFill="1" applyBorder="1" applyAlignment="1">
      <alignment horizontal="center" vertical="center"/>
      <protection/>
    </xf>
    <xf numFmtId="20" fontId="6" fillId="0" borderId="88" xfId="0" applyNumberFormat="1" applyFont="1" applyBorder="1" applyAlignment="1">
      <alignment horizontal="center" vertical="center"/>
    </xf>
    <xf numFmtId="0" fontId="4" fillId="0" borderId="129" xfId="0" applyFont="1" applyFill="1" applyBorder="1" applyAlignment="1">
      <alignment vertical="center"/>
    </xf>
    <xf numFmtId="0" fontId="0" fillId="0" borderId="130" xfId="0" applyBorder="1" applyAlignment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131" xfId="0" applyBorder="1" applyAlignment="1">
      <alignment vertical="center"/>
    </xf>
    <xf numFmtId="0" fontId="0" fillId="0" borderId="132" xfId="0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33" borderId="100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shrinkToFit="1"/>
    </xf>
    <xf numFmtId="0" fontId="12" fillId="33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0" fillId="0" borderId="133" xfId="0" applyBorder="1" applyAlignment="1">
      <alignment vertical="center"/>
    </xf>
    <xf numFmtId="0" fontId="0" fillId="0" borderId="134" xfId="0" applyBorder="1" applyAlignment="1">
      <alignment vertical="center"/>
    </xf>
    <xf numFmtId="0" fontId="0" fillId="33" borderId="47" xfId="0" applyFill="1" applyBorder="1" applyAlignment="1">
      <alignment horizontal="center" vertical="center" shrinkToFit="1"/>
    </xf>
    <xf numFmtId="0" fontId="2" fillId="33" borderId="8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2" fillId="0" borderId="87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shrinkToFit="1"/>
    </xf>
    <xf numFmtId="0" fontId="0" fillId="33" borderId="47" xfId="0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vertical="center"/>
    </xf>
    <xf numFmtId="0" fontId="4" fillId="33" borderId="42" xfId="0" applyNumberFormat="1" applyFont="1" applyFill="1" applyBorder="1" applyAlignment="1">
      <alignment vertical="center" shrinkToFit="1"/>
    </xf>
    <xf numFmtId="210" fontId="4" fillId="33" borderId="40" xfId="0" applyNumberFormat="1" applyFont="1" applyFill="1" applyBorder="1" applyAlignment="1">
      <alignment vertical="center" shrinkToFit="1"/>
    </xf>
    <xf numFmtId="0" fontId="4" fillId="33" borderId="40" xfId="0" applyNumberFormat="1" applyFont="1" applyFill="1" applyBorder="1" applyAlignment="1">
      <alignment vertical="center" shrinkToFit="1"/>
    </xf>
    <xf numFmtId="210" fontId="4" fillId="33" borderId="49" xfId="0" applyNumberFormat="1" applyFont="1" applyFill="1" applyBorder="1" applyAlignment="1">
      <alignment vertical="center" shrinkToFit="1"/>
    </xf>
    <xf numFmtId="210" fontId="4" fillId="33" borderId="50" xfId="0" applyNumberFormat="1" applyFont="1" applyFill="1" applyBorder="1" applyAlignment="1">
      <alignment vertical="center" shrinkToFit="1"/>
    </xf>
    <xf numFmtId="0" fontId="4" fillId="33" borderId="49" xfId="0" applyFont="1" applyFill="1" applyBorder="1" applyAlignment="1">
      <alignment vertical="center" shrinkToFit="1"/>
    </xf>
    <xf numFmtId="0" fontId="4" fillId="33" borderId="41" xfId="0" applyFont="1" applyFill="1" applyBorder="1" applyAlignment="1">
      <alignment horizontal="right" vertical="center" shrinkToFit="1"/>
    </xf>
    <xf numFmtId="0" fontId="7" fillId="0" borderId="128" xfId="0" applyFont="1" applyFill="1" applyBorder="1" applyAlignment="1">
      <alignment horizontal="center" vertical="center" textRotation="255"/>
    </xf>
    <xf numFmtId="0" fontId="7" fillId="0" borderId="31" xfId="0" applyFont="1" applyFill="1" applyBorder="1" applyAlignment="1">
      <alignment horizontal="distributed" vertical="center"/>
    </xf>
    <xf numFmtId="0" fontId="4" fillId="33" borderId="45" xfId="0" applyFont="1" applyFill="1" applyBorder="1" applyAlignment="1">
      <alignment vertical="center" shrinkToFit="1"/>
    </xf>
    <xf numFmtId="210" fontId="4" fillId="33" borderId="29" xfId="0" applyNumberFormat="1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210" fontId="4" fillId="0" borderId="29" xfId="0" applyNumberFormat="1" applyFont="1" applyFill="1" applyBorder="1" applyAlignment="1">
      <alignment vertical="center" shrinkToFit="1"/>
    </xf>
    <xf numFmtId="210" fontId="4" fillId="0" borderId="27" xfId="0" applyNumberFormat="1" applyFont="1" applyFill="1" applyBorder="1" applyAlignment="1">
      <alignment vertical="center" shrinkToFit="1"/>
    </xf>
    <xf numFmtId="0" fontId="4" fillId="33" borderId="43" xfId="0" applyFont="1" applyFill="1" applyBorder="1" applyAlignment="1">
      <alignment vertical="center" shrinkToFit="1"/>
    </xf>
    <xf numFmtId="210" fontId="4" fillId="0" borderId="44" xfId="0" applyNumberFormat="1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33" borderId="30" xfId="0" applyFont="1" applyFill="1" applyBorder="1" applyAlignment="1">
      <alignment vertical="center" shrinkToFit="1"/>
    </xf>
    <xf numFmtId="0" fontId="0" fillId="0" borderId="55" xfId="0" applyBorder="1" applyAlignment="1">
      <alignment horizontal="center" vertical="center" textRotation="255"/>
    </xf>
    <xf numFmtId="0" fontId="7" fillId="0" borderId="21" xfId="0" applyFont="1" applyFill="1" applyBorder="1" applyAlignment="1">
      <alignment horizontal="distributed" vertical="center"/>
    </xf>
    <xf numFmtId="210" fontId="4" fillId="33" borderId="19" xfId="0" applyNumberFormat="1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210" fontId="4" fillId="0" borderId="19" xfId="0" applyNumberFormat="1" applyFont="1" applyFill="1" applyBorder="1" applyAlignment="1">
      <alignment vertical="center" shrinkToFit="1"/>
    </xf>
    <xf numFmtId="210" fontId="4" fillId="0" borderId="33" xfId="0" applyNumberFormat="1" applyFont="1" applyFill="1" applyBorder="1" applyAlignment="1">
      <alignment vertical="center" shrinkToFit="1"/>
    </xf>
    <xf numFmtId="210" fontId="4" fillId="0" borderId="46" xfId="0" applyNumberFormat="1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vertical="center" shrinkToFit="1"/>
    </xf>
    <xf numFmtId="0" fontId="4" fillId="33" borderId="20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distributed" vertical="center"/>
    </xf>
    <xf numFmtId="210" fontId="4" fillId="33" borderId="11" xfId="0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210" fontId="4" fillId="0" borderId="11" xfId="0" applyNumberFormat="1" applyFont="1" applyFill="1" applyBorder="1" applyAlignment="1">
      <alignment vertical="center" shrinkToFit="1"/>
    </xf>
    <xf numFmtId="210" fontId="4" fillId="0" borderId="34" xfId="0" applyNumberFormat="1" applyFont="1" applyFill="1" applyBorder="1" applyAlignment="1">
      <alignment vertical="center" shrinkToFit="1"/>
    </xf>
    <xf numFmtId="0" fontId="4" fillId="33" borderId="47" xfId="0" applyFont="1" applyFill="1" applyBorder="1" applyAlignment="1">
      <alignment vertical="center" shrinkToFit="1"/>
    </xf>
    <xf numFmtId="210" fontId="4" fillId="0" borderId="48" xfId="0" applyNumberFormat="1" applyFont="1" applyFill="1" applyBorder="1" applyAlignment="1">
      <alignment vertical="center" shrinkToFit="1"/>
    </xf>
    <xf numFmtId="0" fontId="4" fillId="0" borderId="47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48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0" fontId="0" fillId="0" borderId="69" xfId="0" applyBorder="1" applyAlignment="1">
      <alignment horizontal="center" vertical="center" textRotation="255"/>
    </xf>
    <xf numFmtId="0" fontId="7" fillId="33" borderId="39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4" fillId="33" borderId="61" xfId="0" applyFont="1" applyFill="1" applyBorder="1" applyAlignment="1">
      <alignment vertical="center" shrinkToFit="1"/>
    </xf>
    <xf numFmtId="210" fontId="4" fillId="33" borderId="15" xfId="0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210" fontId="4" fillId="0" borderId="15" xfId="0" applyNumberFormat="1" applyFont="1" applyFill="1" applyBorder="1" applyAlignment="1">
      <alignment vertical="center" shrinkToFit="1"/>
    </xf>
    <xf numFmtId="210" fontId="4" fillId="0" borderId="32" xfId="0" applyNumberFormat="1" applyFont="1" applyFill="1" applyBorder="1" applyAlignment="1">
      <alignment vertical="center" shrinkToFit="1"/>
    </xf>
    <xf numFmtId="210" fontId="4" fillId="0" borderId="58" xfId="0" applyNumberFormat="1" applyFont="1" applyFill="1" applyBorder="1" applyAlignment="1">
      <alignment vertical="center" shrinkToFit="1"/>
    </xf>
    <xf numFmtId="0" fontId="10" fillId="0" borderId="21" xfId="0" applyFont="1" applyFill="1" applyBorder="1" applyAlignment="1">
      <alignment horizontal="distributed" vertical="center"/>
    </xf>
    <xf numFmtId="6" fontId="7" fillId="0" borderId="21" xfId="59" applyFont="1" applyFill="1" applyBorder="1" applyAlignment="1">
      <alignment horizontal="distributed" vertical="center"/>
    </xf>
    <xf numFmtId="0" fontId="0" fillId="0" borderId="70" xfId="0" applyBorder="1" applyAlignment="1">
      <alignment horizontal="center" vertical="center" textRotation="255"/>
    </xf>
    <xf numFmtId="0" fontId="7" fillId="33" borderId="39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10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vertical="center"/>
    </xf>
    <xf numFmtId="0" fontId="4" fillId="0" borderId="112" xfId="0" applyFont="1" applyFill="1" applyBorder="1" applyAlignment="1">
      <alignment vertical="center"/>
    </xf>
    <xf numFmtId="0" fontId="4" fillId="0" borderId="89" xfId="0" applyFont="1" applyFill="1" applyBorder="1" applyAlignment="1">
      <alignment vertical="center"/>
    </xf>
    <xf numFmtId="0" fontId="4" fillId="33" borderId="69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89" xfId="0" applyFont="1" applyFill="1" applyBorder="1" applyAlignment="1">
      <alignment horizontal="center" vertical="distributed" textRotation="255"/>
    </xf>
    <xf numFmtId="0" fontId="7" fillId="0" borderId="36" xfId="0" applyFont="1" applyFill="1" applyBorder="1" applyAlignment="1">
      <alignment horizontal="center" vertical="distributed" textRotation="255" shrinkToFit="1"/>
    </xf>
    <xf numFmtId="0" fontId="4" fillId="33" borderId="5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vertical="center"/>
    </xf>
    <xf numFmtId="0" fontId="4" fillId="0" borderId="110" xfId="0" applyFont="1" applyFill="1" applyBorder="1" applyAlignment="1">
      <alignment vertical="center"/>
    </xf>
    <xf numFmtId="0" fontId="4" fillId="0" borderId="89" xfId="0" applyFont="1" applyFill="1" applyBorder="1" applyAlignment="1">
      <alignment horizontal="center" vertical="distributed" textRotation="255"/>
    </xf>
    <xf numFmtId="0" fontId="4" fillId="0" borderId="36" xfId="0" applyFont="1" applyFill="1" applyBorder="1" applyAlignment="1">
      <alignment horizontal="center" vertical="distributed" textRotation="255" shrinkToFit="1"/>
    </xf>
    <xf numFmtId="0" fontId="4" fillId="33" borderId="38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38" fontId="4" fillId="33" borderId="67" xfId="49" applyFont="1" applyFill="1" applyBorder="1" applyAlignment="1">
      <alignment vertical="center" shrinkToFit="1"/>
    </xf>
    <xf numFmtId="38" fontId="4" fillId="33" borderId="66" xfId="49" applyFont="1" applyFill="1" applyBorder="1" applyAlignment="1">
      <alignment vertical="center" shrinkToFit="1"/>
    </xf>
    <xf numFmtId="38" fontId="4" fillId="33" borderId="40" xfId="49" applyFont="1" applyFill="1" applyBorder="1" applyAlignment="1">
      <alignment horizontal="right" vertical="center" shrinkToFit="1"/>
    </xf>
    <xf numFmtId="0" fontId="7" fillId="0" borderId="27" xfId="0" applyFont="1" applyFill="1" applyBorder="1" applyAlignment="1">
      <alignment horizontal="distributed" vertical="center"/>
    </xf>
    <xf numFmtId="38" fontId="4" fillId="33" borderId="68" xfId="49" applyFont="1" applyFill="1" applyBorder="1" applyAlignment="1">
      <alignment vertical="center" shrinkToFit="1"/>
    </xf>
    <xf numFmtId="38" fontId="4" fillId="0" borderId="83" xfId="49" applyFont="1" applyFill="1" applyBorder="1" applyAlignment="1">
      <alignment vertical="center" shrinkToFit="1"/>
    </xf>
    <xf numFmtId="38" fontId="4" fillId="0" borderId="27" xfId="49" applyFont="1" applyFill="1" applyBorder="1" applyAlignment="1">
      <alignment vertical="center" shrinkToFit="1"/>
    </xf>
    <xf numFmtId="38" fontId="4" fillId="0" borderId="44" xfId="49" applyFont="1" applyFill="1" applyBorder="1" applyAlignment="1">
      <alignment vertical="center" shrinkToFit="1"/>
    </xf>
    <xf numFmtId="0" fontId="7" fillId="0" borderId="33" xfId="0" applyFont="1" applyFill="1" applyBorder="1" applyAlignment="1">
      <alignment horizontal="distributed" vertical="center"/>
    </xf>
    <xf numFmtId="38" fontId="4" fillId="33" borderId="55" xfId="49" applyFont="1" applyFill="1" applyBorder="1" applyAlignment="1">
      <alignment vertical="center" shrinkToFit="1"/>
    </xf>
    <xf numFmtId="38" fontId="4" fillId="0" borderId="85" xfId="49" applyFont="1" applyFill="1" applyBorder="1" applyAlignment="1">
      <alignment vertical="center" shrinkToFit="1"/>
    </xf>
    <xf numFmtId="38" fontId="4" fillId="0" borderId="33" xfId="49" applyFont="1" applyFill="1" applyBorder="1" applyAlignment="1">
      <alignment vertical="center" shrinkToFit="1"/>
    </xf>
    <xf numFmtId="38" fontId="4" fillId="0" borderId="46" xfId="49" applyFont="1" applyFill="1" applyBorder="1" applyAlignment="1">
      <alignment vertical="center" shrinkToFit="1"/>
    </xf>
    <xf numFmtId="0" fontId="7" fillId="0" borderId="34" xfId="0" applyFont="1" applyFill="1" applyBorder="1" applyAlignment="1">
      <alignment horizontal="distributed" vertical="center"/>
    </xf>
    <xf numFmtId="38" fontId="4" fillId="33" borderId="69" xfId="49" applyFont="1" applyFill="1" applyBorder="1" applyAlignment="1">
      <alignment vertical="center" shrinkToFit="1"/>
    </xf>
    <xf numFmtId="38" fontId="4" fillId="0" borderId="84" xfId="49" applyFont="1" applyFill="1" applyBorder="1" applyAlignment="1">
      <alignment vertical="center" shrinkToFit="1"/>
    </xf>
    <xf numFmtId="38" fontId="4" fillId="0" borderId="34" xfId="49" applyFont="1" applyFill="1" applyBorder="1" applyAlignment="1">
      <alignment vertical="center" shrinkToFit="1"/>
    </xf>
    <xf numFmtId="38" fontId="4" fillId="0" borderId="48" xfId="49" applyFont="1" applyFill="1" applyBorder="1" applyAlignment="1">
      <alignment vertical="center" shrinkToFit="1"/>
    </xf>
    <xf numFmtId="0" fontId="7" fillId="33" borderId="49" xfId="0" applyFont="1" applyFill="1" applyBorder="1" applyAlignment="1">
      <alignment horizontal="distributed" vertical="center"/>
    </xf>
    <xf numFmtId="38" fontId="4" fillId="33" borderId="100" xfId="49" applyFont="1" applyFill="1" applyBorder="1" applyAlignment="1">
      <alignment vertical="center" shrinkToFit="1"/>
    </xf>
    <xf numFmtId="38" fontId="4" fillId="33" borderId="92" xfId="49" applyFont="1" applyFill="1" applyBorder="1" applyAlignment="1">
      <alignment vertical="center" shrinkToFit="1"/>
    </xf>
    <xf numFmtId="38" fontId="4" fillId="33" borderId="60" xfId="49" applyFont="1" applyFill="1" applyBorder="1" applyAlignment="1">
      <alignment vertical="center" shrinkToFit="1"/>
    </xf>
    <xf numFmtId="38" fontId="4" fillId="33" borderId="49" xfId="49" applyFont="1" applyFill="1" applyBorder="1" applyAlignment="1">
      <alignment vertical="center" shrinkToFit="1"/>
    </xf>
    <xf numFmtId="0" fontId="7" fillId="0" borderId="32" xfId="0" applyFont="1" applyFill="1" applyBorder="1" applyAlignment="1">
      <alignment horizontal="distributed" vertical="center"/>
    </xf>
    <xf numFmtId="38" fontId="4" fillId="33" borderId="128" xfId="49" applyFont="1" applyFill="1" applyBorder="1" applyAlignment="1">
      <alignment vertical="center" shrinkToFit="1"/>
    </xf>
    <xf numFmtId="38" fontId="4" fillId="0" borderId="80" xfId="49" applyFont="1" applyFill="1" applyBorder="1" applyAlignment="1">
      <alignment vertical="center" shrinkToFit="1"/>
    </xf>
    <xf numFmtId="38" fontId="4" fillId="0" borderId="15" xfId="49" applyFont="1" applyFill="1" applyBorder="1" applyAlignment="1">
      <alignment vertical="center" shrinkToFit="1"/>
    </xf>
    <xf numFmtId="6" fontId="7" fillId="0" borderId="33" xfId="59" applyFont="1" applyFill="1" applyBorder="1" applyAlignment="1">
      <alignment horizontal="distributed" vertical="center"/>
    </xf>
    <xf numFmtId="38" fontId="4" fillId="33" borderId="70" xfId="49" applyFont="1" applyFill="1" applyBorder="1" applyAlignment="1">
      <alignment vertical="center" shrinkToFit="1"/>
    </xf>
    <xf numFmtId="38" fontId="4" fillId="0" borderId="86" xfId="49" applyFont="1" applyFill="1" applyBorder="1" applyAlignment="1">
      <alignment vertical="center" shrinkToFit="1"/>
    </xf>
    <xf numFmtId="0" fontId="4" fillId="0" borderId="65" xfId="0" applyFont="1" applyBorder="1" applyAlignment="1">
      <alignment horizontal="center" vertical="center" textRotation="255"/>
    </xf>
    <xf numFmtId="0" fontId="7" fillId="33" borderId="49" xfId="0" applyFont="1" applyFill="1" applyBorder="1" applyAlignment="1">
      <alignment horizontal="center" vertical="center"/>
    </xf>
    <xf numFmtId="38" fontId="4" fillId="33" borderId="57" xfId="49" applyFont="1" applyFill="1" applyBorder="1" applyAlignment="1">
      <alignment vertical="center" shrinkToFit="1"/>
    </xf>
    <xf numFmtId="38" fontId="4" fillId="33" borderId="96" xfId="49" applyFont="1" applyFill="1" applyBorder="1" applyAlignment="1">
      <alignment vertical="center" shrinkToFit="1"/>
    </xf>
    <xf numFmtId="0" fontId="7" fillId="0" borderId="107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8" borderId="38" xfId="0" applyFont="1" applyFill="1" applyBorder="1" applyAlignment="1">
      <alignment horizontal="center" vertical="center"/>
    </xf>
    <xf numFmtId="0" fontId="7" fillId="38" borderId="41" xfId="0" applyFont="1" applyFill="1" applyBorder="1" applyAlignment="1">
      <alignment horizontal="center" vertical="center"/>
    </xf>
    <xf numFmtId="186" fontId="7" fillId="38" borderId="42" xfId="0" applyNumberFormat="1" applyFont="1" applyFill="1" applyBorder="1" applyAlignment="1">
      <alignment vertical="center"/>
    </xf>
    <xf numFmtId="186" fontId="7" fillId="38" borderId="50" xfId="0" applyNumberFormat="1" applyFont="1" applyFill="1" applyBorder="1" applyAlignment="1">
      <alignment vertical="center"/>
    </xf>
    <xf numFmtId="186" fontId="7" fillId="38" borderId="66" xfId="0" applyNumberFormat="1" applyFont="1" applyFill="1" applyBorder="1" applyAlignment="1">
      <alignment vertical="center"/>
    </xf>
    <xf numFmtId="186" fontId="7" fillId="38" borderId="49" xfId="0" applyNumberFormat="1" applyFont="1" applyFill="1" applyBorder="1" applyAlignment="1">
      <alignment vertical="center"/>
    </xf>
    <xf numFmtId="0" fontId="7" fillId="0" borderId="63" xfId="0" applyFont="1" applyFill="1" applyBorder="1" applyAlignment="1">
      <alignment horizontal="center" vertical="center" textRotation="255" wrapText="1"/>
    </xf>
    <xf numFmtId="0" fontId="7" fillId="38" borderId="27" xfId="0" applyFont="1" applyFill="1" applyBorder="1" applyAlignment="1">
      <alignment horizontal="center" vertical="center"/>
    </xf>
    <xf numFmtId="186" fontId="7" fillId="38" borderId="43" xfId="0" applyNumberFormat="1" applyFont="1" applyFill="1" applyBorder="1" applyAlignment="1">
      <alignment vertical="center"/>
    </xf>
    <xf numFmtId="186" fontId="7" fillId="38" borderId="44" xfId="0" applyNumberFormat="1" applyFont="1" applyFill="1" applyBorder="1" applyAlignment="1">
      <alignment vertical="center"/>
    </xf>
    <xf numFmtId="186" fontId="7" fillId="38" borderId="83" xfId="0" applyNumberFormat="1" applyFont="1" applyFill="1" applyBorder="1" applyAlignment="1">
      <alignment vertical="center"/>
    </xf>
    <xf numFmtId="186" fontId="7" fillId="38" borderId="27" xfId="0" applyNumberFormat="1" applyFont="1" applyFill="1" applyBorder="1" applyAlignment="1">
      <alignment vertical="center"/>
    </xf>
    <xf numFmtId="0" fontId="7" fillId="0" borderId="63" xfId="0" applyFont="1" applyFill="1" applyBorder="1" applyAlignment="1">
      <alignment horizontal="center" vertical="center" textRotation="255"/>
    </xf>
    <xf numFmtId="186" fontId="7" fillId="0" borderId="43" xfId="0" applyNumberFormat="1" applyFont="1" applyFill="1" applyBorder="1" applyAlignment="1">
      <alignment vertical="center"/>
    </xf>
    <xf numFmtId="186" fontId="7" fillId="0" borderId="44" xfId="0" applyNumberFormat="1" applyFont="1" applyFill="1" applyBorder="1" applyAlignment="1">
      <alignment vertical="center"/>
    </xf>
    <xf numFmtId="186" fontId="7" fillId="0" borderId="83" xfId="0" applyNumberFormat="1" applyFont="1" applyFill="1" applyBorder="1" applyAlignment="1">
      <alignment vertical="center"/>
    </xf>
    <xf numFmtId="186" fontId="7" fillId="0" borderId="27" xfId="0" applyNumberFormat="1" applyFont="1" applyFill="1" applyBorder="1" applyAlignment="1">
      <alignment vertical="center"/>
    </xf>
    <xf numFmtId="0" fontId="0" fillId="0" borderId="64" xfId="0" applyFill="1" applyBorder="1" applyAlignment="1">
      <alignment horizontal="center" vertical="center" textRotation="255" wrapText="1"/>
    </xf>
    <xf numFmtId="186" fontId="7" fillId="0" borderId="45" xfId="0" applyNumberFormat="1" applyFont="1" applyFill="1" applyBorder="1" applyAlignment="1">
      <alignment vertical="center"/>
    </xf>
    <xf numFmtId="186" fontId="7" fillId="0" borderId="46" xfId="0" applyNumberFormat="1" applyFont="1" applyFill="1" applyBorder="1" applyAlignment="1">
      <alignment vertical="center"/>
    </xf>
    <xf numFmtId="186" fontId="7" fillId="0" borderId="85" xfId="0" applyNumberFormat="1" applyFont="1" applyFill="1" applyBorder="1" applyAlignment="1">
      <alignment vertical="center"/>
    </xf>
    <xf numFmtId="186" fontId="7" fillId="0" borderId="33" xfId="0" applyNumberFormat="1" applyFont="1" applyFill="1" applyBorder="1" applyAlignment="1">
      <alignment vertical="center"/>
    </xf>
    <xf numFmtId="0" fontId="14" fillId="0" borderId="64" xfId="0" applyFont="1" applyFill="1" applyBorder="1" applyAlignment="1">
      <alignment horizontal="center" vertical="distributed" textRotation="255"/>
    </xf>
    <xf numFmtId="0" fontId="0" fillId="0" borderId="65" xfId="0" applyFill="1" applyBorder="1" applyAlignment="1">
      <alignment horizontal="center" vertical="center" textRotation="255" wrapText="1"/>
    </xf>
    <xf numFmtId="0" fontId="7" fillId="0" borderId="63" xfId="0" applyFont="1" applyFill="1" applyBorder="1" applyAlignment="1">
      <alignment horizontal="center" vertical="center" textRotation="255"/>
    </xf>
    <xf numFmtId="0" fontId="7" fillId="38" borderId="32" xfId="0" applyFont="1" applyFill="1" applyBorder="1" applyAlignment="1">
      <alignment horizontal="center" vertical="center"/>
    </xf>
    <xf numFmtId="186" fontId="7" fillId="38" borderId="61" xfId="0" applyNumberFormat="1" applyFont="1" applyFill="1" applyBorder="1" applyAlignment="1">
      <alignment vertical="center"/>
    </xf>
    <xf numFmtId="186" fontId="7" fillId="38" borderId="58" xfId="0" applyNumberFormat="1" applyFont="1" applyFill="1" applyBorder="1" applyAlignment="1">
      <alignment vertical="center"/>
    </xf>
    <xf numFmtId="186" fontId="7" fillId="38" borderId="80" xfId="0" applyNumberFormat="1" applyFont="1" applyFill="1" applyBorder="1" applyAlignment="1">
      <alignment vertical="center"/>
    </xf>
    <xf numFmtId="186" fontId="7" fillId="38" borderId="32" xfId="0" applyNumberFormat="1" applyFont="1" applyFill="1" applyBorder="1" applyAlignment="1">
      <alignment vertical="center"/>
    </xf>
    <xf numFmtId="0" fontId="0" fillId="0" borderId="64" xfId="0" applyFill="1" applyBorder="1" applyAlignment="1">
      <alignment horizontal="center" vertical="center" textRotation="255"/>
    </xf>
    <xf numFmtId="0" fontId="0" fillId="0" borderId="65" xfId="0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distributed" vertical="center"/>
    </xf>
    <xf numFmtId="186" fontId="7" fillId="0" borderId="62" xfId="0" applyNumberFormat="1" applyFont="1" applyFill="1" applyBorder="1" applyAlignment="1">
      <alignment vertical="center"/>
    </xf>
    <xf numFmtId="186" fontId="7" fillId="0" borderId="59" xfId="0" applyNumberFormat="1" applyFont="1" applyFill="1" applyBorder="1" applyAlignment="1">
      <alignment vertical="center"/>
    </xf>
    <xf numFmtId="186" fontId="7" fillId="0" borderId="86" xfId="0" applyNumberFormat="1" applyFont="1" applyFill="1" applyBorder="1" applyAlignment="1">
      <alignment vertical="center"/>
    </xf>
    <xf numFmtId="186" fontId="7" fillId="0" borderId="22" xfId="0" applyNumberFormat="1" applyFont="1" applyFill="1" applyBorder="1" applyAlignment="1">
      <alignment vertical="center"/>
    </xf>
    <xf numFmtId="0" fontId="5" fillId="0" borderId="63" xfId="0" applyFont="1" applyFill="1" applyBorder="1" applyAlignment="1">
      <alignment horizontal="center" vertical="center" textRotation="255"/>
    </xf>
    <xf numFmtId="0" fontId="5" fillId="0" borderId="64" xfId="0" applyFont="1" applyFill="1" applyBorder="1" applyAlignment="1">
      <alignment horizontal="center" vertical="center" textRotation="255"/>
    </xf>
    <xf numFmtId="0" fontId="0" fillId="0" borderId="65" xfId="0" applyFill="1" applyBorder="1" applyAlignment="1">
      <alignment horizontal="center" vertical="center" textRotation="255"/>
    </xf>
    <xf numFmtId="0" fontId="7" fillId="38" borderId="22" xfId="0" applyFont="1" applyFill="1" applyBorder="1" applyAlignment="1">
      <alignment horizontal="center" vertical="center"/>
    </xf>
    <xf numFmtId="186" fontId="7" fillId="38" borderId="62" xfId="0" applyNumberFormat="1" applyFont="1" applyFill="1" applyBorder="1" applyAlignment="1">
      <alignment vertical="center"/>
    </xf>
    <xf numFmtId="186" fontId="7" fillId="38" borderId="59" xfId="0" applyNumberFormat="1" applyFont="1" applyFill="1" applyBorder="1" applyAlignment="1">
      <alignment vertical="center"/>
    </xf>
    <xf numFmtId="186" fontId="7" fillId="38" borderId="86" xfId="0" applyNumberFormat="1" applyFont="1" applyFill="1" applyBorder="1" applyAlignment="1">
      <alignment vertical="center"/>
    </xf>
    <xf numFmtId="186" fontId="7" fillId="38" borderId="22" xfId="0" applyNumberFormat="1" applyFont="1" applyFill="1" applyBorder="1" applyAlignment="1">
      <alignment vertical="center"/>
    </xf>
    <xf numFmtId="0" fontId="7" fillId="0" borderId="63" xfId="0" applyFont="1" applyFill="1" applyBorder="1" applyAlignment="1">
      <alignment horizontal="center" vertical="center" wrapText="1"/>
    </xf>
    <xf numFmtId="186" fontId="7" fillId="38" borderId="28" xfId="0" applyNumberFormat="1" applyFont="1" applyFill="1" applyBorder="1" applyAlignment="1">
      <alignment vertical="center"/>
    </xf>
    <xf numFmtId="0" fontId="7" fillId="0" borderId="64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textRotation="255" wrapText="1"/>
    </xf>
    <xf numFmtId="0" fontId="0" fillId="0" borderId="65" xfId="0" applyFont="1" applyFill="1" applyBorder="1" applyAlignment="1">
      <alignment horizontal="center" vertical="center" textRotation="255" wrapText="1"/>
    </xf>
    <xf numFmtId="0" fontId="7" fillId="0" borderId="65" xfId="0" applyFont="1" applyFill="1" applyBorder="1" applyAlignment="1">
      <alignment horizontal="center" vertical="center" wrapText="1"/>
    </xf>
    <xf numFmtId="0" fontId="0" fillId="38" borderId="41" xfId="0" applyFill="1" applyBorder="1" applyAlignment="1">
      <alignment horizontal="center" vertical="center"/>
    </xf>
    <xf numFmtId="0" fontId="7" fillId="38" borderId="97" xfId="0" applyFont="1" applyFill="1" applyBorder="1" applyAlignment="1">
      <alignment horizontal="center" vertical="center"/>
    </xf>
    <xf numFmtId="186" fontId="7" fillId="38" borderId="65" xfId="0" applyNumberFormat="1" applyFont="1" applyFill="1" applyBorder="1" applyAlignment="1">
      <alignment vertical="center"/>
    </xf>
    <xf numFmtId="186" fontId="7" fillId="38" borderId="95" xfId="0" applyNumberFormat="1" applyFont="1" applyFill="1" applyBorder="1" applyAlignment="1">
      <alignment vertical="center"/>
    </xf>
    <xf numFmtId="186" fontId="7" fillId="38" borderId="96" xfId="0" applyNumberFormat="1" applyFont="1" applyFill="1" applyBorder="1" applyAlignment="1">
      <alignment vertical="center"/>
    </xf>
    <xf numFmtId="186" fontId="7" fillId="38" borderId="97" xfId="0" applyNumberFormat="1" applyFont="1" applyFill="1" applyBorder="1" applyAlignment="1">
      <alignment vertical="center"/>
    </xf>
    <xf numFmtId="49" fontId="7" fillId="0" borderId="90" xfId="0" applyNumberFormat="1" applyFont="1" applyBorder="1" applyAlignment="1">
      <alignment vertical="center"/>
    </xf>
    <xf numFmtId="49" fontId="14" fillId="0" borderId="93" xfId="0" applyNumberFormat="1" applyFont="1" applyBorder="1" applyAlignment="1">
      <alignment horizontal="right" vertical="center"/>
    </xf>
    <xf numFmtId="49" fontId="7" fillId="33" borderId="10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80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vertical="center"/>
    </xf>
    <xf numFmtId="49" fontId="7" fillId="0" borderId="9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94" xfId="0" applyFont="1" applyBorder="1" applyAlignment="1">
      <alignment vertical="center"/>
    </xf>
    <xf numFmtId="0" fontId="7" fillId="0" borderId="88" xfId="0" applyFont="1" applyBorder="1" applyAlignment="1">
      <alignment vertical="center"/>
    </xf>
    <xf numFmtId="0" fontId="7" fillId="33" borderId="57" xfId="0" applyFont="1" applyFill="1" applyBorder="1" applyAlignment="1">
      <alignment horizontal="center" vertical="center"/>
    </xf>
    <xf numFmtId="49" fontId="7" fillId="0" borderId="87" xfId="0" applyNumberFormat="1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vertical="center"/>
    </xf>
    <xf numFmtId="0" fontId="7" fillId="0" borderId="95" xfId="0" applyFont="1" applyFill="1" applyBorder="1" applyAlignment="1">
      <alignment horizontal="center" vertical="center"/>
    </xf>
    <xf numFmtId="38" fontId="7" fillId="0" borderId="63" xfId="49" applyFont="1" applyFill="1" applyBorder="1" applyAlignment="1">
      <alignment horizontal="center" vertical="center" wrapText="1"/>
    </xf>
    <xf numFmtId="38" fontId="7" fillId="33" borderId="41" xfId="49" applyFont="1" applyFill="1" applyBorder="1" applyAlignment="1">
      <alignment horizontal="center" vertical="center"/>
    </xf>
    <xf numFmtId="38" fontId="7" fillId="33" borderId="67" xfId="49" applyFont="1" applyFill="1" applyBorder="1" applyAlignment="1">
      <alignment vertical="center" shrinkToFit="1"/>
    </xf>
    <xf numFmtId="38" fontId="7" fillId="33" borderId="92" xfId="49" applyFont="1" applyFill="1" applyBorder="1" applyAlignment="1">
      <alignment vertical="center" shrinkToFit="1"/>
    </xf>
    <xf numFmtId="38" fontId="7" fillId="33" borderId="60" xfId="49" applyFont="1" applyFill="1" applyBorder="1" applyAlignment="1">
      <alignment vertical="center" shrinkToFit="1"/>
    </xf>
    <xf numFmtId="38" fontId="7" fillId="33" borderId="113" xfId="49" applyFont="1" applyFill="1" applyBorder="1" applyAlignment="1">
      <alignment vertical="center" shrinkToFit="1"/>
    </xf>
    <xf numFmtId="38" fontId="7" fillId="33" borderId="91" xfId="49" applyFont="1" applyFill="1" applyBorder="1" applyAlignment="1">
      <alignment vertical="center" shrinkToFit="1"/>
    </xf>
    <xf numFmtId="38" fontId="7" fillId="0" borderId="0" xfId="49" applyFont="1" applyAlignment="1">
      <alignment vertical="center"/>
    </xf>
    <xf numFmtId="38" fontId="7" fillId="0" borderId="64" xfId="49" applyFont="1" applyFill="1" applyBorder="1" applyAlignment="1">
      <alignment horizontal="center" vertical="center" wrapText="1"/>
    </xf>
    <xf numFmtId="38" fontId="7" fillId="33" borderId="128" xfId="49" applyFont="1" applyFill="1" applyBorder="1" applyAlignment="1">
      <alignment vertical="center" shrinkToFit="1"/>
    </xf>
    <xf numFmtId="38" fontId="7" fillId="33" borderId="55" xfId="49" applyFont="1" applyFill="1" applyBorder="1" applyAlignment="1">
      <alignment vertical="center" shrinkToFit="1"/>
    </xf>
    <xf numFmtId="38" fontId="7" fillId="0" borderId="89" xfId="49" applyFont="1" applyBorder="1" applyAlignment="1">
      <alignment vertical="center" shrinkToFit="1"/>
    </xf>
    <xf numFmtId="38" fontId="7" fillId="0" borderId="36" xfId="49" applyFont="1" applyBorder="1" applyAlignment="1">
      <alignment vertical="center" shrinkToFit="1"/>
    </xf>
    <xf numFmtId="38" fontId="7" fillId="0" borderId="36" xfId="49" applyFont="1" applyFill="1" applyBorder="1" applyAlignment="1">
      <alignment vertical="center" shrinkToFit="1"/>
    </xf>
    <xf numFmtId="38" fontId="7" fillId="0" borderId="71" xfId="49" applyFont="1" applyBorder="1" applyAlignment="1">
      <alignment vertical="center" shrinkToFit="1"/>
    </xf>
    <xf numFmtId="38" fontId="7" fillId="0" borderId="65" xfId="49" applyFont="1" applyFill="1" applyBorder="1" applyAlignment="1">
      <alignment horizontal="center" vertical="center" wrapText="1"/>
    </xf>
    <xf numFmtId="38" fontId="7" fillId="33" borderId="57" xfId="49" applyFont="1" applyFill="1" applyBorder="1" applyAlignment="1">
      <alignment vertical="center" shrinkToFit="1"/>
    </xf>
    <xf numFmtId="38" fontId="7" fillId="0" borderId="95" xfId="49" applyFont="1" applyBorder="1" applyAlignment="1">
      <alignment vertical="center" shrinkToFit="1"/>
    </xf>
    <xf numFmtId="38" fontId="5" fillId="33" borderId="38" xfId="49" applyFont="1" applyFill="1" applyBorder="1" applyAlignment="1">
      <alignment horizontal="center" vertical="center"/>
    </xf>
    <xf numFmtId="38" fontId="5" fillId="33" borderId="41" xfId="49" applyFont="1" applyFill="1" applyBorder="1" applyAlignment="1">
      <alignment horizontal="center" vertical="center"/>
    </xf>
    <xf numFmtId="38" fontId="7" fillId="33" borderId="56" xfId="49" applyFont="1" applyFill="1" applyBorder="1" applyAlignment="1">
      <alignment vertical="center" shrinkToFit="1"/>
    </xf>
    <xf numFmtId="38" fontId="7" fillId="33" borderId="89" xfId="49" applyFont="1" applyFill="1" applyBorder="1" applyAlignment="1">
      <alignment vertical="center" shrinkToFit="1"/>
    </xf>
    <xf numFmtId="38" fontId="7" fillId="33" borderId="36" xfId="49" applyFont="1" applyFill="1" applyBorder="1" applyAlignment="1">
      <alignment vertical="center" shrinkToFit="1"/>
    </xf>
    <xf numFmtId="38" fontId="7" fillId="33" borderId="79" xfId="49" applyFont="1" applyFill="1" applyBorder="1" applyAlignment="1">
      <alignment vertical="center" shrinkToFit="1"/>
    </xf>
    <xf numFmtId="38" fontId="5" fillId="0" borderId="32" xfId="49" applyFont="1" applyFill="1" applyBorder="1" applyAlignment="1" applyProtection="1">
      <alignment horizontal="distributed" vertical="center" shrinkToFit="1"/>
      <protection/>
    </xf>
    <xf numFmtId="38" fontId="5" fillId="0" borderId="64" xfId="49" applyFont="1" applyBorder="1" applyAlignment="1">
      <alignment horizontal="center" vertical="center" textRotation="255" wrapText="1"/>
    </xf>
    <xf numFmtId="38" fontId="5" fillId="0" borderId="33" xfId="49" applyFont="1" applyFill="1" applyBorder="1" applyAlignment="1" applyProtection="1">
      <alignment horizontal="distributed" vertical="center" shrinkToFit="1"/>
      <protection/>
    </xf>
    <xf numFmtId="38" fontId="5" fillId="0" borderId="65" xfId="49" applyFont="1" applyBorder="1" applyAlignment="1">
      <alignment horizontal="center" vertical="center" textRotation="255" wrapText="1"/>
    </xf>
    <xf numFmtId="38" fontId="7" fillId="33" borderId="70" xfId="49" applyFont="1" applyFill="1" applyBorder="1" applyAlignment="1">
      <alignment vertical="center" shrinkToFit="1"/>
    </xf>
    <xf numFmtId="38" fontId="7" fillId="33" borderId="86" xfId="49" applyFont="1" applyFill="1" applyBorder="1" applyAlignment="1">
      <alignment vertical="center" shrinkToFit="1"/>
    </xf>
    <xf numFmtId="38" fontId="7" fillId="33" borderId="24" xfId="49" applyFont="1" applyFill="1" applyBorder="1" applyAlignment="1">
      <alignment vertical="center" shrinkToFit="1"/>
    </xf>
    <xf numFmtId="38" fontId="7" fillId="33" borderId="59" xfId="49" applyFont="1" applyFill="1" applyBorder="1" applyAlignment="1">
      <alignment vertical="center" shrinkToFit="1"/>
    </xf>
    <xf numFmtId="38" fontId="7" fillId="33" borderId="80" xfId="49" applyFont="1" applyFill="1" applyBorder="1" applyAlignment="1">
      <alignment vertical="center" shrinkToFit="1"/>
    </xf>
    <xf numFmtId="38" fontId="7" fillId="33" borderId="15" xfId="49" applyFont="1" applyFill="1" applyBorder="1" applyAlignment="1">
      <alignment vertical="center" shrinkToFit="1"/>
    </xf>
    <xf numFmtId="38" fontId="7" fillId="33" borderId="58" xfId="49" applyFont="1" applyFill="1" applyBorder="1" applyAlignment="1">
      <alignment vertical="center" shrinkToFit="1"/>
    </xf>
    <xf numFmtId="38" fontId="5" fillId="0" borderId="22" xfId="49" applyFont="1" applyFill="1" applyBorder="1" applyAlignment="1" applyProtection="1">
      <alignment horizontal="distributed" vertical="center" shrinkToFit="1"/>
      <protection/>
    </xf>
    <xf numFmtId="38" fontId="7" fillId="33" borderId="68" xfId="49" applyFont="1" applyFill="1" applyBorder="1" applyAlignment="1">
      <alignment vertical="center" shrinkToFit="1"/>
    </xf>
    <xf numFmtId="38" fontId="7" fillId="33" borderId="83" xfId="49" applyFont="1" applyFill="1" applyBorder="1" applyAlignment="1">
      <alignment vertical="center" shrinkToFit="1"/>
    </xf>
    <xf numFmtId="38" fontId="7" fillId="33" borderId="29" xfId="49" applyFont="1" applyFill="1" applyBorder="1" applyAlignment="1">
      <alignment vertical="center" shrinkToFit="1"/>
    </xf>
    <xf numFmtId="38" fontId="7" fillId="33" borderId="44" xfId="49" applyFont="1" applyFill="1" applyBorder="1" applyAlignment="1">
      <alignment vertical="center" shrinkToFit="1"/>
    </xf>
    <xf numFmtId="38" fontId="5" fillId="0" borderId="34" xfId="49" applyFont="1" applyFill="1" applyBorder="1" applyAlignment="1" applyProtection="1">
      <alignment horizontal="distributed" vertical="center" shrinkToFit="1"/>
      <protection/>
    </xf>
    <xf numFmtId="38" fontId="7" fillId="33" borderId="69" xfId="49" applyFont="1" applyFill="1" applyBorder="1" applyAlignment="1">
      <alignment vertical="center" shrinkToFit="1"/>
    </xf>
    <xf numFmtId="38" fontId="7" fillId="0" borderId="11" xfId="49" applyFont="1" applyFill="1" applyBorder="1" applyAlignment="1">
      <alignment vertical="center" shrinkToFit="1"/>
    </xf>
    <xf numFmtId="38" fontId="10" fillId="0" borderId="63" xfId="49" applyFont="1" applyBorder="1" applyAlignment="1">
      <alignment horizontal="center" vertical="center" textRotation="255" wrapText="1"/>
    </xf>
    <xf numFmtId="38" fontId="10" fillId="0" borderId="64" xfId="49" applyFont="1" applyBorder="1" applyAlignment="1">
      <alignment horizontal="center" vertical="center" textRotation="255" wrapText="1"/>
    </xf>
    <xf numFmtId="38" fontId="10" fillId="0" borderId="65" xfId="49" applyFont="1" applyBorder="1" applyAlignment="1">
      <alignment horizontal="center" vertical="center" textRotation="255" wrapText="1"/>
    </xf>
    <xf numFmtId="38" fontId="5" fillId="0" borderId="34" xfId="49" applyFont="1" applyFill="1" applyBorder="1" applyAlignment="1">
      <alignment horizontal="distributed" vertical="center" shrinkToFit="1"/>
    </xf>
    <xf numFmtId="38" fontId="5" fillId="0" borderId="64" xfId="49" applyFont="1" applyFill="1" applyBorder="1" applyAlignment="1">
      <alignment horizontal="center" vertical="center" textRotation="255" wrapText="1"/>
    </xf>
    <xf numFmtId="38" fontId="5" fillId="0" borderId="65" xfId="49" applyFont="1" applyFill="1" applyBorder="1" applyAlignment="1">
      <alignment horizontal="center" vertical="center" textRotation="255" wrapText="1"/>
    </xf>
    <xf numFmtId="38" fontId="41" fillId="0" borderId="63" xfId="49" applyFont="1" applyBorder="1" applyAlignment="1">
      <alignment horizontal="center" vertical="center" textRotation="255" wrapText="1"/>
    </xf>
    <xf numFmtId="38" fontId="5" fillId="0" borderId="27" xfId="49" applyFont="1" applyFill="1" applyBorder="1" applyAlignment="1">
      <alignment horizontal="distributed" vertical="center" shrinkToFit="1"/>
    </xf>
    <xf numFmtId="38" fontId="41" fillId="0" borderId="65" xfId="49" applyFont="1" applyBorder="1" applyAlignment="1">
      <alignment horizontal="center" vertical="center" textRotation="255" wrapText="1"/>
    </xf>
    <xf numFmtId="0" fontId="7" fillId="0" borderId="98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49" fontId="4" fillId="0" borderId="90" xfId="0" applyNumberFormat="1" applyFont="1" applyBorder="1" applyAlignment="1">
      <alignment vertical="top"/>
    </xf>
    <xf numFmtId="49" fontId="4" fillId="0" borderId="98" xfId="0" applyNumberFormat="1" applyFont="1" applyBorder="1" applyAlignment="1">
      <alignment horizontal="right" vertical="top" wrapText="1"/>
    </xf>
    <xf numFmtId="0" fontId="0" fillId="0" borderId="93" xfId="0" applyBorder="1" applyAlignment="1">
      <alignment horizontal="right" vertical="top" wrapText="1"/>
    </xf>
    <xf numFmtId="49" fontId="4" fillId="33" borderId="135" xfId="0" applyNumberFormat="1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 wrapText="1"/>
    </xf>
    <xf numFmtId="49" fontId="4" fillId="0" borderId="9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99" xfId="0" applyFont="1" applyFill="1" applyBorder="1" applyAlignment="1">
      <alignment vertical="center"/>
    </xf>
    <xf numFmtId="0" fontId="4" fillId="0" borderId="88" xfId="0" applyFont="1" applyBorder="1" applyAlignment="1">
      <alignment horizontal="center" vertical="center"/>
    </xf>
    <xf numFmtId="0" fontId="4" fillId="33" borderId="136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87" xfId="0" applyNumberFormat="1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vertical="center"/>
    </xf>
    <xf numFmtId="0" fontId="4" fillId="0" borderId="92" xfId="0" applyFont="1" applyFill="1" applyBorder="1" applyAlignment="1">
      <alignment vertical="center"/>
    </xf>
    <xf numFmtId="38" fontId="4" fillId="33" borderId="137" xfId="49" applyFont="1" applyFill="1" applyBorder="1" applyAlignment="1">
      <alignment vertical="center" shrinkToFit="1"/>
    </xf>
    <xf numFmtId="0" fontId="6" fillId="0" borderId="89" xfId="0" applyFont="1" applyFill="1" applyBorder="1" applyAlignment="1">
      <alignment horizontal="center" vertical="center"/>
    </xf>
    <xf numFmtId="38" fontId="4" fillId="33" borderId="138" xfId="49" applyFont="1" applyFill="1" applyBorder="1" applyAlignment="1">
      <alignment vertical="center" shrinkToFit="1"/>
    </xf>
    <xf numFmtId="0" fontId="4" fillId="0" borderId="35" xfId="0" applyFont="1" applyFill="1" applyBorder="1" applyAlignment="1">
      <alignment horizontal="right" vertical="center"/>
    </xf>
    <xf numFmtId="0" fontId="4" fillId="0" borderId="89" xfId="0" applyFont="1" applyFill="1" applyBorder="1" applyAlignment="1">
      <alignment horizontal="right" vertical="center"/>
    </xf>
    <xf numFmtId="0" fontId="4" fillId="33" borderId="34" xfId="0" applyFont="1" applyFill="1" applyBorder="1" applyAlignment="1">
      <alignment horizontal="center" vertical="center"/>
    </xf>
    <xf numFmtId="38" fontId="4" fillId="33" borderId="139" xfId="49" applyFont="1" applyFill="1" applyBorder="1" applyAlignment="1">
      <alignment vertical="center" shrinkToFit="1"/>
    </xf>
    <xf numFmtId="0" fontId="4" fillId="33" borderId="84" xfId="0" applyFont="1" applyFill="1" applyBorder="1" applyAlignment="1">
      <alignment vertical="center" shrinkToFit="1"/>
    </xf>
    <xf numFmtId="0" fontId="4" fillId="33" borderId="11" xfId="0" applyFont="1" applyFill="1" applyBorder="1" applyAlignment="1">
      <alignment vertical="center" shrinkToFit="1"/>
    </xf>
    <xf numFmtId="0" fontId="4" fillId="33" borderId="48" xfId="0" applyFont="1" applyFill="1" applyBorder="1" applyAlignment="1">
      <alignment vertical="center" shrinkToFit="1"/>
    </xf>
    <xf numFmtId="0" fontId="4" fillId="0" borderId="94" xfId="0" applyFont="1" applyFill="1" applyBorder="1" applyAlignment="1">
      <alignment horizontal="right" vertical="center"/>
    </xf>
    <xf numFmtId="0" fontId="4" fillId="0" borderId="96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center" vertical="center"/>
    </xf>
    <xf numFmtId="38" fontId="4" fillId="33" borderId="140" xfId="49" applyFont="1" applyFill="1" applyBorder="1" applyAlignment="1">
      <alignment vertical="center" shrinkToFit="1"/>
    </xf>
    <xf numFmtId="0" fontId="4" fillId="33" borderId="86" xfId="0" applyFont="1" applyFill="1" applyBorder="1" applyAlignment="1">
      <alignment vertical="center" shrinkToFit="1"/>
    </xf>
    <xf numFmtId="0" fontId="4" fillId="33" borderId="24" xfId="0" applyFont="1" applyFill="1" applyBorder="1" applyAlignment="1">
      <alignment vertical="center" shrinkToFit="1"/>
    </xf>
    <xf numFmtId="0" fontId="4" fillId="33" borderId="59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/>
    </xf>
    <xf numFmtId="38" fontId="4" fillId="33" borderId="141" xfId="49" applyFont="1" applyFill="1" applyBorder="1" applyAlignment="1">
      <alignment vertical="center" shrinkToFit="1"/>
    </xf>
    <xf numFmtId="0" fontId="4" fillId="0" borderId="83" xfId="0" applyFont="1" applyFill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4" fillId="0" borderId="90" xfId="0" applyNumberFormat="1" applyFont="1" applyBorder="1" applyAlignment="1">
      <alignment horizontal="right" vertical="center"/>
    </xf>
    <xf numFmtId="49" fontId="4" fillId="0" borderId="98" xfId="0" applyNumberFormat="1" applyFont="1" applyBorder="1" applyAlignment="1">
      <alignment horizontal="right" vertical="center"/>
    </xf>
    <xf numFmtId="49" fontId="4" fillId="0" borderId="93" xfId="0" applyNumberFormat="1" applyFont="1" applyBorder="1" applyAlignment="1">
      <alignment horizontal="right" vertical="top"/>
    </xf>
    <xf numFmtId="49" fontId="4" fillId="0" borderId="142" xfId="0" applyNumberFormat="1" applyFont="1" applyFill="1" applyBorder="1" applyAlignment="1">
      <alignment horizontal="center" vertical="center"/>
    </xf>
    <xf numFmtId="0" fontId="4" fillId="0" borderId="94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0" fontId="4" fillId="0" borderId="143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 wrapText="1"/>
    </xf>
    <xf numFmtId="38" fontId="4" fillId="33" borderId="135" xfId="49" applyFont="1" applyFill="1" applyBorder="1" applyAlignment="1">
      <alignment vertical="center" shrinkToFit="1"/>
    </xf>
    <xf numFmtId="38" fontId="4" fillId="0" borderId="15" xfId="49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" fillId="33" borderId="140" xfId="0" applyFont="1" applyFill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44" xfId="0" applyFont="1" applyBorder="1" applyAlignment="1">
      <alignment vertical="center" shrinkToFit="1"/>
    </xf>
    <xf numFmtId="0" fontId="4" fillId="33" borderId="136" xfId="0" applyFont="1" applyFill="1" applyBorder="1" applyAlignment="1">
      <alignment vertical="center" shrinkToFit="1"/>
    </xf>
    <xf numFmtId="0" fontId="4" fillId="0" borderId="99" xfId="0" applyFont="1" applyBorder="1" applyAlignment="1">
      <alignment vertical="center" shrinkToFit="1"/>
    </xf>
    <xf numFmtId="0" fontId="4" fillId="0" borderId="87" xfId="0" applyFont="1" applyBorder="1" applyAlignment="1">
      <alignment vertical="center" shrinkToFit="1"/>
    </xf>
    <xf numFmtId="0" fontId="4" fillId="0" borderId="145" xfId="0" applyFont="1" applyBorder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49" fontId="4" fillId="0" borderId="90" xfId="0" applyNumberFormat="1" applyFont="1" applyFill="1" applyBorder="1" applyAlignment="1">
      <alignment horizontal="right" vertical="center"/>
    </xf>
    <xf numFmtId="49" fontId="4" fillId="0" borderId="98" xfId="0" applyNumberFormat="1" applyFont="1" applyFill="1" applyBorder="1" applyAlignment="1">
      <alignment horizontal="right" vertical="center"/>
    </xf>
    <xf numFmtId="49" fontId="4" fillId="0" borderId="93" xfId="0" applyNumberFormat="1" applyFont="1" applyFill="1" applyBorder="1" applyAlignment="1">
      <alignment horizontal="right" vertical="top"/>
    </xf>
    <xf numFmtId="49" fontId="4" fillId="0" borderId="135" xfId="0" applyNumberFormat="1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136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 wrapText="1"/>
    </xf>
    <xf numFmtId="0" fontId="4" fillId="33" borderId="113" xfId="0" applyFont="1" applyFill="1" applyBorder="1" applyAlignment="1">
      <alignment horizontal="center" vertical="center"/>
    </xf>
    <xf numFmtId="0" fontId="6" fillId="33" borderId="93" xfId="0" applyFont="1" applyFill="1" applyBorder="1" applyAlignment="1">
      <alignment horizontal="center" vertical="center"/>
    </xf>
    <xf numFmtId="0" fontId="4" fillId="33" borderId="98" xfId="0" applyFont="1" applyFill="1" applyBorder="1" applyAlignment="1">
      <alignment vertical="center" shrinkToFit="1"/>
    </xf>
    <xf numFmtId="0" fontId="4" fillId="33" borderId="60" xfId="0" applyFont="1" applyFill="1" applyBorder="1" applyAlignment="1">
      <alignment vertical="center" shrinkToFit="1"/>
    </xf>
    <xf numFmtId="38" fontId="4" fillId="33" borderId="15" xfId="49" applyFont="1" applyFill="1" applyBorder="1" applyAlignment="1">
      <alignment vertical="center" shrinkToFit="1"/>
    </xf>
    <xf numFmtId="0" fontId="4" fillId="33" borderId="15" xfId="0" applyFont="1" applyFill="1" applyBorder="1" applyAlignment="1">
      <alignment vertical="center" shrinkToFit="1"/>
    </xf>
    <xf numFmtId="0" fontId="4" fillId="33" borderId="58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vertical="center" shrinkToFit="1"/>
    </xf>
    <xf numFmtId="0" fontId="7" fillId="0" borderId="9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8" fontId="4" fillId="33" borderId="136" xfId="49" applyFont="1" applyFill="1" applyBorder="1" applyAlignment="1">
      <alignment vertical="center" shrinkToFit="1"/>
    </xf>
    <xf numFmtId="0" fontId="4" fillId="33" borderId="29" xfId="0" applyFont="1" applyFill="1" applyBorder="1" applyAlignment="1">
      <alignment vertical="center" shrinkToFit="1"/>
    </xf>
    <xf numFmtId="0" fontId="4" fillId="33" borderId="44" xfId="0" applyFont="1" applyFill="1" applyBorder="1" applyAlignment="1">
      <alignment vertical="center" shrinkToFit="1"/>
    </xf>
    <xf numFmtId="0" fontId="3" fillId="0" borderId="9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0" xfId="49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99" xfId="0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7" fillId="0" borderId="107" xfId="0" applyNumberFormat="1" applyFont="1" applyFill="1" applyBorder="1" applyAlignment="1">
      <alignment vertical="center"/>
    </xf>
    <xf numFmtId="0" fontId="0" fillId="0" borderId="101" xfId="0" applyNumberFormat="1" applyFill="1" applyBorder="1" applyAlignment="1">
      <alignment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67" xfId="0" applyNumberFormat="1" applyFont="1" applyFill="1" applyBorder="1" applyAlignment="1">
      <alignment horizontal="center" vertical="center"/>
    </xf>
    <xf numFmtId="0" fontId="0" fillId="0" borderId="111" xfId="0" applyNumberFormat="1" applyFill="1" applyBorder="1" applyAlignment="1">
      <alignment vertical="center"/>
    </xf>
    <xf numFmtId="0" fontId="0" fillId="0" borderId="103" xfId="0" applyNumberFormat="1" applyFill="1" applyBorder="1" applyAlignment="1">
      <alignment vertical="center"/>
    </xf>
    <xf numFmtId="0" fontId="7" fillId="0" borderId="90" xfId="0" applyNumberFormat="1" applyFont="1" applyFill="1" applyBorder="1" applyAlignment="1">
      <alignment horizontal="center" vertical="center" shrinkToFit="1"/>
    </xf>
    <xf numFmtId="0" fontId="7" fillId="0" borderId="39" xfId="0" applyNumberFormat="1" applyFont="1" applyFill="1" applyBorder="1" applyAlignment="1">
      <alignment horizontal="center" vertical="center" shrinkToFit="1"/>
    </xf>
    <xf numFmtId="0" fontId="7" fillId="0" borderId="41" xfId="0" applyNumberFormat="1" applyFont="1" applyFill="1" applyBorder="1" applyAlignment="1">
      <alignment horizontal="center" vertical="center" shrinkToFit="1"/>
    </xf>
    <xf numFmtId="0" fontId="7" fillId="0" borderId="98" xfId="0" applyNumberFormat="1" applyFont="1" applyFill="1" applyBorder="1" applyAlignment="1">
      <alignment horizontal="center" vertical="center" shrinkToFit="1"/>
    </xf>
    <xf numFmtId="0" fontId="7" fillId="0" borderId="67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center" vertical="center" wrapText="1"/>
    </xf>
    <xf numFmtId="0" fontId="0" fillId="0" borderId="109" xfId="0" applyNumberFormat="1" applyFill="1" applyBorder="1" applyAlignment="1">
      <alignment vertical="center"/>
    </xf>
    <xf numFmtId="0" fontId="0" fillId="0" borderId="105" xfId="0" applyNumberFormat="1" applyFill="1" applyBorder="1" applyAlignment="1">
      <alignment vertical="center"/>
    </xf>
    <xf numFmtId="0" fontId="7" fillId="0" borderId="94" xfId="0" applyNumberFormat="1" applyFont="1" applyFill="1" applyBorder="1" applyAlignment="1">
      <alignment horizontal="center" vertical="center"/>
    </xf>
    <xf numFmtId="0" fontId="7" fillId="0" borderId="67" xfId="0" applyNumberFormat="1" applyFont="1" applyFill="1" applyBorder="1" applyAlignment="1">
      <alignment horizontal="center" vertical="center" wrapText="1"/>
    </xf>
    <xf numFmtId="0" fontId="7" fillId="0" borderId="57" xfId="0" applyNumberFormat="1" applyFont="1" applyFill="1" applyBorder="1" applyAlignment="1">
      <alignment horizontal="center" vertical="center"/>
    </xf>
    <xf numFmtId="0" fontId="7" fillId="0" borderId="57" xfId="0" applyNumberFormat="1" applyFont="1" applyFill="1" applyBorder="1" applyAlignment="1">
      <alignment horizontal="center" vertical="center" wrapText="1"/>
    </xf>
    <xf numFmtId="0" fontId="7" fillId="0" borderId="100" xfId="0" applyNumberFormat="1" applyFont="1" applyFill="1" applyBorder="1" applyAlignment="1">
      <alignment horizontal="center" vertical="center"/>
    </xf>
    <xf numFmtId="0" fontId="7" fillId="0" borderId="93" xfId="0" applyNumberFormat="1" applyFont="1" applyFill="1" applyBorder="1" applyAlignment="1">
      <alignment horizontal="center" vertical="center"/>
    </xf>
    <xf numFmtId="38" fontId="5" fillId="33" borderId="118" xfId="49" applyFont="1" applyFill="1" applyBorder="1" applyAlignment="1">
      <alignment horizontal="center" vertical="center"/>
    </xf>
    <xf numFmtId="38" fontId="5" fillId="33" borderId="73" xfId="49" applyFont="1" applyFill="1" applyBorder="1" applyAlignment="1">
      <alignment horizontal="center" vertical="center"/>
    </xf>
    <xf numFmtId="38" fontId="7" fillId="33" borderId="118" xfId="49" applyFont="1" applyFill="1" applyBorder="1" applyAlignment="1">
      <alignment vertical="center"/>
    </xf>
    <xf numFmtId="38" fontId="7" fillId="33" borderId="146" xfId="49" applyFont="1" applyFill="1" applyBorder="1" applyAlignment="1">
      <alignment vertical="center"/>
    </xf>
    <xf numFmtId="38" fontId="7" fillId="33" borderId="73" xfId="49" applyFont="1" applyFill="1" applyBorder="1" applyAlignment="1">
      <alignment vertical="center"/>
    </xf>
    <xf numFmtId="38" fontId="4" fillId="0" borderId="27" xfId="49" applyFont="1" applyFill="1" applyBorder="1" applyAlignment="1" applyProtection="1">
      <alignment horizontal="distributed" vertical="center" shrinkToFit="1"/>
      <protection/>
    </xf>
    <xf numFmtId="38" fontId="7" fillId="0" borderId="43" xfId="49" applyFont="1" applyBorder="1" applyAlignment="1">
      <alignment vertical="center"/>
    </xf>
    <xf numFmtId="38" fontId="7" fillId="0" borderId="83" xfId="49" applyFont="1" applyBorder="1" applyAlignment="1">
      <alignment vertical="center"/>
    </xf>
    <xf numFmtId="38" fontId="4" fillId="0" borderId="33" xfId="49" applyFont="1" applyFill="1" applyBorder="1" applyAlignment="1" applyProtection="1">
      <alignment horizontal="distributed" vertical="center" shrinkToFit="1"/>
      <protection/>
    </xf>
    <xf numFmtId="38" fontId="7" fillId="0" borderId="45" xfId="49" applyFont="1" applyBorder="1" applyAlignment="1">
      <alignment vertical="center"/>
    </xf>
    <xf numFmtId="38" fontId="7" fillId="0" borderId="85" xfId="49" applyFont="1" applyBorder="1" applyAlignment="1">
      <alignment vertical="center"/>
    </xf>
    <xf numFmtId="38" fontId="4" fillId="33" borderId="22" xfId="49" applyFont="1" applyFill="1" applyBorder="1" applyAlignment="1" applyProtection="1">
      <alignment horizontal="center" vertical="center"/>
      <protection/>
    </xf>
    <xf numFmtId="38" fontId="7" fillId="33" borderId="24" xfId="49" applyFont="1" applyFill="1" applyBorder="1" applyAlignment="1">
      <alignment vertical="center"/>
    </xf>
    <xf numFmtId="38" fontId="7" fillId="33" borderId="59" xfId="49" applyFont="1" applyFill="1" applyBorder="1" applyAlignment="1">
      <alignment vertical="center"/>
    </xf>
    <xf numFmtId="38" fontId="7" fillId="33" borderId="22" xfId="49" applyFont="1" applyFill="1" applyBorder="1" applyAlignment="1">
      <alignment vertical="center"/>
    </xf>
    <xf numFmtId="38" fontId="7" fillId="33" borderId="86" xfId="49" applyFont="1" applyFill="1" applyBorder="1" applyAlignment="1">
      <alignment vertical="center"/>
    </xf>
    <xf numFmtId="38" fontId="4" fillId="33" borderId="32" xfId="49" applyFont="1" applyFill="1" applyBorder="1" applyAlignment="1" applyProtection="1">
      <alignment horizontal="center" vertical="center"/>
      <protection/>
    </xf>
    <xf numFmtId="38" fontId="7" fillId="33" borderId="61" xfId="49" applyFont="1" applyFill="1" applyBorder="1" applyAlignment="1">
      <alignment vertical="center"/>
    </xf>
    <xf numFmtId="38" fontId="7" fillId="33" borderId="15" xfId="49" applyFont="1" applyFill="1" applyBorder="1" applyAlignment="1">
      <alignment vertical="center"/>
    </xf>
    <xf numFmtId="38" fontId="7" fillId="33" borderId="58" xfId="49" applyFont="1" applyFill="1" applyBorder="1" applyAlignment="1">
      <alignment vertical="center"/>
    </xf>
    <xf numFmtId="38" fontId="7" fillId="33" borderId="32" xfId="49" applyFont="1" applyFill="1" applyBorder="1" applyAlignment="1">
      <alignment vertical="center"/>
    </xf>
    <xf numFmtId="38" fontId="7" fillId="33" borderId="80" xfId="49" applyFont="1" applyFill="1" applyBorder="1" applyAlignment="1">
      <alignment vertical="center"/>
    </xf>
    <xf numFmtId="38" fontId="4" fillId="0" borderId="22" xfId="49" applyFont="1" applyFill="1" applyBorder="1" applyAlignment="1" applyProtection="1">
      <alignment horizontal="distributed" vertical="center" shrinkToFit="1"/>
      <protection/>
    </xf>
    <xf numFmtId="38" fontId="7" fillId="0" borderId="62" xfId="49" applyFont="1" applyBorder="1" applyAlignment="1">
      <alignment vertical="center"/>
    </xf>
    <xf numFmtId="38" fontId="7" fillId="0" borderId="86" xfId="49" applyFont="1" applyBorder="1" applyAlignment="1">
      <alignment vertical="center"/>
    </xf>
    <xf numFmtId="38" fontId="4" fillId="33" borderId="27" xfId="49" applyFont="1" applyFill="1" applyBorder="1" applyAlignment="1" applyProtection="1">
      <alignment horizontal="center" vertical="center"/>
      <protection/>
    </xf>
    <xf numFmtId="38" fontId="7" fillId="33" borderId="43" xfId="49" applyFont="1" applyFill="1" applyBorder="1" applyAlignment="1">
      <alignment vertical="center"/>
    </xf>
    <xf numFmtId="38" fontId="7" fillId="33" borderId="29" xfId="49" applyFont="1" applyFill="1" applyBorder="1" applyAlignment="1">
      <alignment vertical="center"/>
    </xf>
    <xf numFmtId="38" fontId="7" fillId="33" borderId="44" xfId="49" applyFont="1" applyFill="1" applyBorder="1" applyAlignment="1">
      <alignment vertical="center"/>
    </xf>
    <xf numFmtId="38" fontId="7" fillId="33" borderId="27" xfId="49" applyFont="1" applyFill="1" applyBorder="1" applyAlignment="1">
      <alignment vertical="center"/>
    </xf>
    <xf numFmtId="38" fontId="7" fillId="33" borderId="83" xfId="49" applyFont="1" applyFill="1" applyBorder="1" applyAlignment="1">
      <alignment vertical="center"/>
    </xf>
    <xf numFmtId="38" fontId="4" fillId="0" borderId="34" xfId="49" applyFont="1" applyFill="1" applyBorder="1" applyAlignment="1" applyProtection="1">
      <alignment horizontal="distributed" vertical="center" shrinkToFit="1"/>
      <protection/>
    </xf>
    <xf numFmtId="38" fontId="7" fillId="0" borderId="47" xfId="49" applyFont="1" applyBorder="1" applyAlignment="1">
      <alignment vertical="center"/>
    </xf>
    <xf numFmtId="38" fontId="7" fillId="0" borderId="84" xfId="49" applyFont="1" applyBorder="1" applyAlignment="1">
      <alignment vertical="center"/>
    </xf>
    <xf numFmtId="38" fontId="4" fillId="0" borderId="33" xfId="49" applyFont="1" applyFill="1" applyBorder="1" applyAlignment="1">
      <alignment horizontal="distributed" vertical="center" shrinkToFit="1"/>
    </xf>
    <xf numFmtId="38" fontId="4" fillId="0" borderId="22" xfId="49" applyFont="1" applyFill="1" applyBorder="1" applyAlignment="1">
      <alignment horizontal="distributed" vertical="center" shrinkToFit="1"/>
    </xf>
    <xf numFmtId="38" fontId="4" fillId="0" borderId="34" xfId="49" applyFont="1" applyFill="1" applyBorder="1" applyAlignment="1">
      <alignment horizontal="distributed" vertical="center" shrinkToFit="1"/>
    </xf>
    <xf numFmtId="38" fontId="4" fillId="0" borderId="59" xfId="49" applyFont="1" applyFill="1" applyBorder="1" applyAlignment="1">
      <alignment horizontal="distributed" vertical="center" shrinkToFit="1"/>
    </xf>
    <xf numFmtId="38" fontId="4" fillId="33" borderId="38" xfId="49" applyFont="1" applyFill="1" applyBorder="1" applyAlignment="1" applyProtection="1">
      <alignment horizontal="center" vertical="center"/>
      <protection/>
    </xf>
    <xf numFmtId="38" fontId="4" fillId="33" borderId="41" xfId="49" applyFont="1" applyFill="1" applyBorder="1" applyAlignment="1" applyProtection="1">
      <alignment horizontal="center" vertical="center"/>
      <protection/>
    </xf>
    <xf numFmtId="38" fontId="7" fillId="33" borderId="42" xfId="49" applyFont="1" applyFill="1" applyBorder="1" applyAlignment="1">
      <alignment vertical="center"/>
    </xf>
    <xf numFmtId="38" fontId="7" fillId="33" borderId="40" xfId="49" applyFont="1" applyFill="1" applyBorder="1" applyAlignment="1">
      <alignment vertical="center"/>
    </xf>
    <xf numFmtId="38" fontId="7" fillId="33" borderId="50" xfId="49" applyFont="1" applyFill="1" applyBorder="1" applyAlignment="1">
      <alignment vertical="center"/>
    </xf>
    <xf numFmtId="38" fontId="7" fillId="33" borderId="49" xfId="49" applyFont="1" applyFill="1" applyBorder="1" applyAlignment="1">
      <alignment vertical="center"/>
    </xf>
    <xf numFmtId="38" fontId="7" fillId="33" borderId="66" xfId="49" applyFont="1" applyFill="1" applyBorder="1" applyAlignment="1">
      <alignment vertical="center"/>
    </xf>
    <xf numFmtId="38" fontId="2" fillId="0" borderId="63" xfId="49" applyFont="1" applyBorder="1" applyAlignment="1">
      <alignment horizontal="center" vertical="center" textRotation="255" wrapText="1"/>
    </xf>
    <xf numFmtId="38" fontId="4" fillId="0" borderId="27" xfId="49" applyFont="1" applyFill="1" applyBorder="1" applyAlignment="1">
      <alignment horizontal="distributed" vertical="center" shrinkToFit="1"/>
    </xf>
    <xf numFmtId="38" fontId="7" fillId="0" borderId="61" xfId="49" applyFont="1" applyBorder="1" applyAlignment="1">
      <alignment vertical="center"/>
    </xf>
    <xf numFmtId="38" fontId="7" fillId="0" borderId="80" xfId="49" applyFont="1" applyBorder="1" applyAlignment="1">
      <alignment vertical="center"/>
    </xf>
    <xf numFmtId="38" fontId="2" fillId="0" borderId="65" xfId="49" applyFont="1" applyBorder="1" applyAlignment="1">
      <alignment horizontal="center" vertical="center" textRotation="255" wrapText="1"/>
    </xf>
    <xf numFmtId="0" fontId="6" fillId="0" borderId="0" xfId="49" applyNumberFormat="1" applyFont="1" applyAlignment="1">
      <alignment vertical="center"/>
    </xf>
    <xf numFmtId="0" fontId="3" fillId="0" borderId="99" xfId="0" applyFont="1" applyFill="1" applyBorder="1" applyAlignment="1">
      <alignment vertical="center"/>
    </xf>
    <xf numFmtId="211" fontId="4" fillId="0" borderId="0" xfId="49" applyNumberFormat="1" applyFont="1" applyFill="1" applyAlignment="1">
      <alignment vertical="center"/>
    </xf>
    <xf numFmtId="211" fontId="4" fillId="0" borderId="0" xfId="49" applyNumberFormat="1" applyFont="1" applyAlignment="1">
      <alignment vertical="center"/>
    </xf>
    <xf numFmtId="0" fontId="4" fillId="0" borderId="90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4" fillId="0" borderId="94" xfId="0" applyFont="1" applyBorder="1" applyAlignment="1">
      <alignment vertical="center" wrapText="1"/>
    </xf>
    <xf numFmtId="0" fontId="4" fillId="0" borderId="99" xfId="0" applyFont="1" applyBorder="1" applyAlignment="1">
      <alignment vertical="top"/>
    </xf>
    <xf numFmtId="0" fontId="7" fillId="0" borderId="62" xfId="0" applyFont="1" applyBorder="1" applyAlignment="1">
      <alignment horizontal="center" vertical="distributed" textRotation="255"/>
    </xf>
    <xf numFmtId="0" fontId="7" fillId="0" borderId="24" xfId="0" applyFont="1" applyBorder="1" applyAlignment="1">
      <alignment horizontal="center" vertical="distributed" textRotation="255"/>
    </xf>
    <xf numFmtId="211" fontId="7" fillId="0" borderId="59" xfId="49" applyNumberFormat="1" applyFont="1" applyBorder="1" applyAlignment="1">
      <alignment horizontal="center" vertical="distributed" textRotation="255"/>
    </xf>
    <xf numFmtId="0" fontId="7" fillId="0" borderId="62" xfId="0" applyFont="1" applyFill="1" applyBorder="1" applyAlignment="1">
      <alignment horizontal="center" vertical="distributed" textRotation="255"/>
    </xf>
    <xf numFmtId="211" fontId="7" fillId="0" borderId="59" xfId="49" applyNumberFormat="1" applyFont="1" applyFill="1" applyBorder="1" applyAlignment="1">
      <alignment horizontal="center" vertical="distributed" textRotation="255"/>
    </xf>
    <xf numFmtId="0" fontId="7" fillId="38" borderId="62" xfId="0" applyFont="1" applyFill="1" applyBorder="1" applyAlignment="1">
      <alignment horizontal="center" vertical="distributed" textRotation="255"/>
    </xf>
    <xf numFmtId="0" fontId="7" fillId="38" borderId="24" xfId="0" applyFont="1" applyFill="1" applyBorder="1" applyAlignment="1">
      <alignment horizontal="center" vertical="distributed" textRotation="255"/>
    </xf>
    <xf numFmtId="211" fontId="7" fillId="38" borderId="59" xfId="49" applyNumberFormat="1" applyFont="1" applyFill="1" applyBorder="1" applyAlignment="1">
      <alignment horizontal="center" vertical="distributed" textRotation="255"/>
    </xf>
    <xf numFmtId="0" fontId="4" fillId="0" borderId="58" xfId="0" applyFont="1" applyBorder="1" applyAlignment="1">
      <alignment horizontal="center" vertical="center"/>
    </xf>
    <xf numFmtId="0" fontId="7" fillId="39" borderId="61" xfId="0" applyFont="1" applyFill="1" applyBorder="1" applyAlignment="1">
      <alignment vertical="center" shrinkToFit="1"/>
    </xf>
    <xf numFmtId="0" fontId="7" fillId="39" borderId="15" xfId="0" applyFont="1" applyFill="1" applyBorder="1" applyAlignment="1">
      <alignment vertical="center" shrinkToFit="1"/>
    </xf>
    <xf numFmtId="211" fontId="7" fillId="39" borderId="58" xfId="49" applyNumberFormat="1" applyFont="1" applyFill="1" applyBorder="1" applyAlignment="1">
      <alignment vertical="center" shrinkToFit="1"/>
    </xf>
    <xf numFmtId="0" fontId="7" fillId="0" borderId="61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212" fontId="7" fillId="0" borderId="58" xfId="49" applyNumberFormat="1" applyFont="1" applyBorder="1" applyAlignment="1">
      <alignment vertical="center" shrinkToFit="1"/>
    </xf>
    <xf numFmtId="193" fontId="7" fillId="39" borderId="58" xfId="49" applyNumberFormat="1" applyFont="1" applyFill="1" applyBorder="1" applyAlignment="1">
      <alignment vertical="center" shrinkToFit="1"/>
    </xf>
    <xf numFmtId="0" fontId="7" fillId="38" borderId="61" xfId="0" applyFont="1" applyFill="1" applyBorder="1" applyAlignment="1">
      <alignment vertical="center" shrinkToFit="1"/>
    </xf>
    <xf numFmtId="0" fontId="7" fillId="38" borderId="15" xfId="0" applyFont="1" applyFill="1" applyBorder="1" applyAlignment="1">
      <alignment vertical="center" shrinkToFit="1"/>
    </xf>
    <xf numFmtId="212" fontId="7" fillId="38" borderId="58" xfId="49" applyNumberFormat="1" applyFont="1" applyFill="1" applyBorder="1" applyAlignment="1">
      <alignment vertical="center" shrinkToFit="1"/>
    </xf>
    <xf numFmtId="0" fontId="4" fillId="0" borderId="95" xfId="0" applyFont="1" applyBorder="1" applyAlignment="1">
      <alignment horizontal="center" vertical="center"/>
    </xf>
    <xf numFmtId="0" fontId="7" fillId="39" borderId="65" xfId="0" applyFont="1" applyFill="1" applyBorder="1" applyAlignment="1">
      <alignment vertical="center" shrinkToFit="1"/>
    </xf>
    <xf numFmtId="0" fontId="7" fillId="39" borderId="87" xfId="0" applyFont="1" applyFill="1" applyBorder="1" applyAlignment="1">
      <alignment vertical="center" shrinkToFit="1"/>
    </xf>
    <xf numFmtId="211" fontId="7" fillId="39" borderId="95" xfId="49" applyNumberFormat="1" applyFont="1" applyFill="1" applyBorder="1" applyAlignment="1">
      <alignment vertical="center" shrinkToFit="1"/>
    </xf>
    <xf numFmtId="0" fontId="7" fillId="0" borderId="65" xfId="0" applyFont="1" applyBorder="1" applyAlignment="1">
      <alignment vertical="center" shrinkToFit="1"/>
    </xf>
    <xf numFmtId="0" fontId="7" fillId="0" borderId="87" xfId="0" applyFont="1" applyBorder="1" applyAlignment="1">
      <alignment vertical="center" shrinkToFit="1"/>
    </xf>
    <xf numFmtId="212" fontId="7" fillId="0" borderId="95" xfId="49" applyNumberFormat="1" applyFont="1" applyBorder="1" applyAlignment="1">
      <alignment vertical="center" shrinkToFit="1"/>
    </xf>
    <xf numFmtId="212" fontId="7" fillId="0" borderId="48" xfId="49" applyNumberFormat="1" applyFont="1" applyBorder="1" applyAlignment="1">
      <alignment vertical="center" shrinkToFit="1"/>
    </xf>
    <xf numFmtId="0" fontId="7" fillId="38" borderId="65" xfId="0" applyFont="1" applyFill="1" applyBorder="1" applyAlignment="1">
      <alignment vertical="center" shrinkToFit="1"/>
    </xf>
    <xf numFmtId="0" fontId="7" fillId="38" borderId="87" xfId="0" applyFont="1" applyFill="1" applyBorder="1" applyAlignment="1">
      <alignment vertical="center" shrinkToFit="1"/>
    </xf>
    <xf numFmtId="212" fontId="7" fillId="38" borderId="59" xfId="49" applyNumberFormat="1" applyFont="1" applyFill="1" applyBorder="1" applyAlignment="1">
      <alignment vertical="center" shrinkToFit="1"/>
    </xf>
    <xf numFmtId="0" fontId="7" fillId="40" borderId="61" xfId="0" applyFont="1" applyFill="1" applyBorder="1" applyAlignment="1">
      <alignment vertical="center" shrinkToFit="1"/>
    </xf>
    <xf numFmtId="0" fontId="7" fillId="40" borderId="15" xfId="0" applyFont="1" applyFill="1" applyBorder="1" applyAlignment="1">
      <alignment vertical="center" shrinkToFit="1"/>
    </xf>
    <xf numFmtId="211" fontId="7" fillId="40" borderId="58" xfId="49" applyNumberFormat="1" applyFont="1" applyFill="1" applyBorder="1" applyAlignment="1">
      <alignment vertical="center" shrinkToFit="1"/>
    </xf>
    <xf numFmtId="0" fontId="7" fillId="0" borderId="63" xfId="0" applyFont="1" applyBorder="1" applyAlignment="1">
      <alignment vertical="center" shrinkToFit="1"/>
    </xf>
    <xf numFmtId="0" fontId="7" fillId="0" borderId="60" xfId="0" applyFont="1" applyBorder="1" applyAlignment="1">
      <alignment vertical="center" shrinkToFit="1"/>
    </xf>
    <xf numFmtId="212" fontId="7" fillId="0" borderId="91" xfId="49" applyNumberFormat="1" applyFont="1" applyBorder="1" applyAlignment="1">
      <alignment vertical="center" shrinkToFit="1"/>
    </xf>
    <xf numFmtId="0" fontId="7" fillId="39" borderId="62" xfId="0" applyFont="1" applyFill="1" applyBorder="1" applyAlignment="1">
      <alignment vertical="center" shrinkToFit="1"/>
    </xf>
    <xf numFmtId="0" fontId="7" fillId="39" borderId="24" xfId="0" applyFont="1" applyFill="1" applyBorder="1" applyAlignment="1">
      <alignment vertical="center" shrinkToFit="1"/>
    </xf>
    <xf numFmtId="211" fontId="7" fillId="39" borderId="59" xfId="49" applyNumberFormat="1" applyFont="1" applyFill="1" applyBorder="1" applyAlignment="1">
      <alignment vertical="center" shrinkToFit="1"/>
    </xf>
    <xf numFmtId="0" fontId="7" fillId="0" borderId="62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212" fontId="7" fillId="0" borderId="59" xfId="49" applyNumberFormat="1" applyFont="1" applyBorder="1" applyAlignment="1">
      <alignment vertical="center" shrinkToFit="1"/>
    </xf>
    <xf numFmtId="0" fontId="7" fillId="38" borderId="62" xfId="0" applyFont="1" applyFill="1" applyBorder="1" applyAlignment="1">
      <alignment vertical="center" shrinkToFit="1"/>
    </xf>
    <xf numFmtId="0" fontId="7" fillId="38" borderId="24" xfId="0" applyFont="1" applyFill="1" applyBorder="1" applyAlignment="1">
      <alignment vertical="center" shrinkToFit="1"/>
    </xf>
    <xf numFmtId="0" fontId="4" fillId="0" borderId="91" xfId="0" applyFont="1" applyBorder="1" applyAlignment="1">
      <alignment horizontal="center" vertical="center"/>
    </xf>
    <xf numFmtId="0" fontId="7" fillId="0" borderId="64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0" fontId="7" fillId="39" borderId="64" xfId="0" applyFont="1" applyFill="1" applyBorder="1" applyAlignment="1">
      <alignment vertical="center" shrinkToFit="1"/>
    </xf>
    <xf numFmtId="0" fontId="7" fillId="39" borderId="36" xfId="0" applyFont="1" applyFill="1" applyBorder="1" applyAlignment="1">
      <alignment vertical="center" shrinkToFit="1"/>
    </xf>
    <xf numFmtId="193" fontId="7" fillId="39" borderId="36" xfId="0" applyNumberFormat="1" applyFont="1" applyFill="1" applyBorder="1" applyAlignment="1">
      <alignment vertical="center" shrinkToFit="1"/>
    </xf>
    <xf numFmtId="193" fontId="7" fillId="39" borderId="58" xfId="0" applyNumberFormat="1" applyFont="1" applyFill="1" applyBorder="1" applyAlignment="1">
      <alignment vertical="center" shrinkToFit="1"/>
    </xf>
    <xf numFmtId="0" fontId="4" fillId="0" borderId="59" xfId="0" applyFont="1" applyBorder="1" applyAlignment="1">
      <alignment horizontal="center" vertical="center"/>
    </xf>
    <xf numFmtId="193" fontId="7" fillId="0" borderId="59" xfId="49" applyNumberFormat="1" applyFont="1" applyBorder="1" applyAlignment="1">
      <alignment vertical="center" shrinkToFit="1"/>
    </xf>
    <xf numFmtId="0" fontId="4" fillId="0" borderId="79" xfId="0" applyFont="1" applyBorder="1" applyAlignment="1">
      <alignment horizontal="center" vertical="center"/>
    </xf>
    <xf numFmtId="212" fontId="7" fillId="0" borderId="79" xfId="49" applyNumberFormat="1" applyFont="1" applyBorder="1" applyAlignment="1">
      <alignment vertical="center" shrinkToFit="1"/>
    </xf>
    <xf numFmtId="193" fontId="7" fillId="39" borderId="79" xfId="49" applyNumberFormat="1" applyFont="1" applyFill="1" applyBorder="1" applyAlignment="1">
      <alignment vertical="center" shrinkToFit="1"/>
    </xf>
    <xf numFmtId="0" fontId="7" fillId="38" borderId="64" xfId="0" applyFont="1" applyFill="1" applyBorder="1" applyAlignment="1">
      <alignment vertical="center" shrinkToFit="1"/>
    </xf>
    <xf numFmtId="0" fontId="7" fillId="38" borderId="36" xfId="0" applyFont="1" applyFill="1" applyBorder="1" applyAlignment="1">
      <alignment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98" xfId="0" applyFont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38" fontId="4" fillId="0" borderId="107" xfId="49" applyFont="1" applyBorder="1" applyAlignment="1">
      <alignment vertical="center"/>
    </xf>
    <xf numFmtId="0" fontId="0" fillId="0" borderId="108" xfId="0" applyBorder="1" applyAlignment="1">
      <alignment vertical="center"/>
    </xf>
    <xf numFmtId="38" fontId="4" fillId="33" borderId="100" xfId="49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38" fontId="4" fillId="0" borderId="100" xfId="49" applyFont="1" applyFill="1" applyBorder="1" applyAlignment="1">
      <alignment horizontal="center" vertical="center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38" fontId="4" fillId="33" borderId="56" xfId="49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38" fontId="4" fillId="33" borderId="69" xfId="49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8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8" fontId="4" fillId="0" borderId="56" xfId="49" applyFont="1" applyFill="1" applyBorder="1" applyAlignment="1">
      <alignment horizontal="center" vertical="center"/>
    </xf>
    <xf numFmtId="38" fontId="4" fillId="33" borderId="56" xfId="49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38" fontId="4" fillId="33" borderId="57" xfId="49" applyFont="1" applyFill="1" applyBorder="1" applyAlignment="1">
      <alignment horizontal="center" vertical="center" wrapText="1"/>
    </xf>
    <xf numFmtId="38" fontId="4" fillId="33" borderId="57" xfId="49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38" fontId="4" fillId="0" borderId="57" xfId="49" applyFont="1" applyFill="1" applyBorder="1" applyAlignment="1">
      <alignment horizontal="center" vertical="center"/>
    </xf>
    <xf numFmtId="38" fontId="6" fillId="33" borderId="38" xfId="49" applyFont="1" applyFill="1" applyBorder="1" applyAlignment="1">
      <alignment vertical="center"/>
    </xf>
    <xf numFmtId="0" fontId="6" fillId="33" borderId="67" xfId="0" applyFont="1" applyFill="1" applyBorder="1" applyAlignment="1">
      <alignment vertical="center"/>
    </xf>
    <xf numFmtId="38" fontId="6" fillId="33" borderId="67" xfId="49" applyFont="1" applyFill="1" applyBorder="1" applyAlignment="1">
      <alignment vertical="center"/>
    </xf>
    <xf numFmtId="0" fontId="6" fillId="33" borderId="66" xfId="0" applyFont="1" applyFill="1" applyBorder="1" applyAlignment="1">
      <alignment vertical="center"/>
    </xf>
    <xf numFmtId="0" fontId="6" fillId="33" borderId="40" xfId="0" applyFont="1" applyFill="1" applyBorder="1" applyAlignment="1">
      <alignment vertical="center"/>
    </xf>
    <xf numFmtId="210" fontId="6" fillId="33" borderId="40" xfId="0" applyNumberFormat="1" applyFont="1" applyFill="1" applyBorder="1" applyAlignment="1">
      <alignment vertical="center"/>
    </xf>
    <xf numFmtId="0" fontId="6" fillId="33" borderId="50" xfId="0" applyFont="1" applyFill="1" applyBorder="1" applyAlignment="1">
      <alignment vertical="center"/>
    </xf>
    <xf numFmtId="0" fontId="6" fillId="33" borderId="49" xfId="0" applyFont="1" applyFill="1" applyBorder="1" applyAlignment="1">
      <alignment vertical="center"/>
    </xf>
    <xf numFmtId="38" fontId="4" fillId="0" borderId="30" xfId="49" applyFont="1" applyFill="1" applyBorder="1" applyAlignment="1">
      <alignment horizontal="distributed" vertical="center"/>
    </xf>
    <xf numFmtId="38" fontId="6" fillId="33" borderId="28" xfId="49" applyFont="1" applyFill="1" applyBorder="1" applyAlignment="1">
      <alignment vertical="center"/>
    </xf>
    <xf numFmtId="0" fontId="6" fillId="0" borderId="68" xfId="0" applyFont="1" applyBorder="1" applyAlignment="1">
      <alignment vertical="center"/>
    </xf>
    <xf numFmtId="38" fontId="6" fillId="33" borderId="68" xfId="49" applyFont="1" applyFill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210" fontId="6" fillId="0" borderId="29" xfId="0" applyNumberFormat="1" applyFont="1" applyBorder="1" applyAlignment="1">
      <alignment vertical="center"/>
    </xf>
    <xf numFmtId="210" fontId="6" fillId="0" borderId="27" xfId="0" applyNumberFormat="1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8" fontId="6" fillId="0" borderId="68" xfId="49" applyFont="1" applyBorder="1" applyAlignment="1">
      <alignment vertical="center"/>
    </xf>
    <xf numFmtId="38" fontId="4" fillId="0" borderId="20" xfId="49" applyFont="1" applyFill="1" applyBorder="1" applyAlignment="1">
      <alignment horizontal="distributed" vertical="center"/>
    </xf>
    <xf numFmtId="38" fontId="6" fillId="33" borderId="18" xfId="49" applyFont="1" applyFill="1" applyBorder="1" applyAlignment="1">
      <alignment vertical="center"/>
    </xf>
    <xf numFmtId="0" fontId="6" fillId="0" borderId="55" xfId="0" applyFont="1" applyBorder="1" applyAlignment="1">
      <alignment vertical="center"/>
    </xf>
    <xf numFmtId="38" fontId="6" fillId="33" borderId="55" xfId="49" applyFont="1" applyFill="1" applyBorder="1" applyAlignment="1">
      <alignment vertical="center"/>
    </xf>
    <xf numFmtId="0" fontId="6" fillId="0" borderId="8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210" fontId="6" fillId="0" borderId="19" xfId="0" applyNumberFormat="1" applyFont="1" applyBorder="1" applyAlignment="1">
      <alignment vertical="center"/>
    </xf>
    <xf numFmtId="210" fontId="6" fillId="0" borderId="33" xfId="0" applyNumberFormat="1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38" fontId="6" fillId="0" borderId="55" xfId="49" applyFont="1" applyBorder="1" applyAlignment="1">
      <alignment vertical="center"/>
    </xf>
    <xf numFmtId="38" fontId="4" fillId="0" borderId="12" xfId="49" applyFont="1" applyFill="1" applyBorder="1" applyAlignment="1">
      <alignment horizontal="distributed" vertical="center"/>
    </xf>
    <xf numFmtId="38" fontId="6" fillId="33" borderId="10" xfId="49" applyFont="1" applyFill="1" applyBorder="1" applyAlignment="1">
      <alignment vertical="center"/>
    </xf>
    <xf numFmtId="0" fontId="6" fillId="0" borderId="69" xfId="0" applyFont="1" applyBorder="1" applyAlignment="1">
      <alignment vertical="center"/>
    </xf>
    <xf numFmtId="38" fontId="6" fillId="33" borderId="69" xfId="49" applyFont="1" applyFill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10" fontId="6" fillId="0" borderId="11" xfId="0" applyNumberFormat="1" applyFont="1" applyBorder="1" applyAlignment="1">
      <alignment vertical="center"/>
    </xf>
    <xf numFmtId="210" fontId="6" fillId="0" borderId="34" xfId="0" applyNumberFormat="1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38" fontId="6" fillId="0" borderId="69" xfId="49" applyFont="1" applyBorder="1" applyAlignment="1">
      <alignment vertical="center"/>
    </xf>
    <xf numFmtId="38" fontId="4" fillId="33" borderId="50" xfId="49" applyFont="1" applyFill="1" applyBorder="1" applyAlignment="1">
      <alignment horizontal="distributed" vertical="center"/>
    </xf>
    <xf numFmtId="38" fontId="4" fillId="0" borderId="30" xfId="49" applyFont="1" applyFill="1" applyBorder="1" applyAlignment="1">
      <alignment horizontal="distributed" vertical="center" shrinkToFit="1"/>
    </xf>
    <xf numFmtId="38" fontId="4" fillId="0" borderId="20" xfId="49" applyFont="1" applyFill="1" applyBorder="1" applyAlignment="1">
      <alignment horizontal="distributed" vertical="center" shrinkToFit="1"/>
    </xf>
    <xf numFmtId="38" fontId="7" fillId="0" borderId="20" xfId="49" applyFont="1" applyFill="1" applyBorder="1" applyAlignment="1">
      <alignment horizontal="distributed" vertical="center" shrinkToFit="1"/>
    </xf>
    <xf numFmtId="38" fontId="4" fillId="0" borderId="25" xfId="49" applyFont="1" applyFill="1" applyBorder="1" applyAlignment="1">
      <alignment horizontal="distributed" vertical="center" shrinkToFit="1"/>
    </xf>
    <xf numFmtId="38" fontId="6" fillId="33" borderId="23" xfId="49" applyFont="1" applyFill="1" applyBorder="1" applyAlignment="1">
      <alignment vertical="center"/>
    </xf>
    <xf numFmtId="0" fontId="6" fillId="0" borderId="70" xfId="0" applyFont="1" applyBorder="1" applyAlignment="1">
      <alignment vertical="center"/>
    </xf>
    <xf numFmtId="38" fontId="6" fillId="33" borderId="70" xfId="49" applyFont="1" applyFill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210" fontId="6" fillId="0" borderId="24" xfId="0" applyNumberFormat="1" applyFont="1" applyBorder="1" applyAlignment="1">
      <alignment vertical="center"/>
    </xf>
    <xf numFmtId="210" fontId="6" fillId="0" borderId="22" xfId="0" applyNumberFormat="1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38" fontId="6" fillId="0" borderId="70" xfId="49" applyFont="1" applyBorder="1" applyAlignment="1">
      <alignment vertical="center"/>
    </xf>
    <xf numFmtId="38" fontId="4" fillId="33" borderId="25" xfId="49" applyFont="1" applyFill="1" applyBorder="1" applyAlignment="1">
      <alignment horizontal="distributed" vertical="center"/>
    </xf>
    <xf numFmtId="38" fontId="6" fillId="33" borderId="94" xfId="49" applyFont="1" applyFill="1" applyBorder="1" applyAlignment="1">
      <alignment vertical="center"/>
    </xf>
    <xf numFmtId="0" fontId="6" fillId="33" borderId="57" xfId="0" applyFont="1" applyFill="1" applyBorder="1" applyAlignment="1">
      <alignment vertical="center"/>
    </xf>
    <xf numFmtId="38" fontId="6" fillId="33" borderId="57" xfId="49" applyFont="1" applyFill="1" applyBorder="1" applyAlignment="1">
      <alignment vertical="center"/>
    </xf>
    <xf numFmtId="0" fontId="6" fillId="33" borderId="96" xfId="0" applyFont="1" applyFill="1" applyBorder="1" applyAlignment="1">
      <alignment vertical="center"/>
    </xf>
    <xf numFmtId="0" fontId="6" fillId="33" borderId="87" xfId="0" applyFont="1" applyFill="1" applyBorder="1" applyAlignment="1">
      <alignment vertical="center"/>
    </xf>
    <xf numFmtId="210" fontId="6" fillId="33" borderId="87" xfId="0" applyNumberFormat="1" applyFont="1" applyFill="1" applyBorder="1" applyAlignment="1">
      <alignment vertical="center"/>
    </xf>
    <xf numFmtId="0" fontId="6" fillId="33" borderId="95" xfId="0" applyFont="1" applyFill="1" applyBorder="1" applyAlignment="1">
      <alignment vertical="center"/>
    </xf>
    <xf numFmtId="0" fontId="6" fillId="33" borderId="97" xfId="0" applyFont="1" applyFill="1" applyBorder="1" applyAlignment="1">
      <alignment vertical="center"/>
    </xf>
    <xf numFmtId="38" fontId="6" fillId="0" borderId="0" xfId="49" applyFont="1" applyBorder="1" applyAlignment="1">
      <alignment horizontal="center" vertical="center" textRotation="255"/>
    </xf>
    <xf numFmtId="38" fontId="4" fillId="0" borderId="0" xfId="49" applyFont="1" applyFill="1" applyBorder="1" applyAlignment="1">
      <alignment horizontal="distributed" vertical="center"/>
    </xf>
    <xf numFmtId="38" fontId="6" fillId="0" borderId="0" xfId="49" applyFont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38" fontId="6" fillId="33" borderId="100" xfId="49" applyFont="1" applyFill="1" applyBorder="1" applyAlignment="1">
      <alignment horizontal="center" vertical="center" wrapText="1"/>
    </xf>
    <xf numFmtId="38" fontId="6" fillId="0" borderId="35" xfId="49" applyFont="1" applyBorder="1" applyAlignment="1">
      <alignment horizontal="center" vertical="center"/>
    </xf>
    <xf numFmtId="38" fontId="6" fillId="33" borderId="56" xfId="49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38" fontId="6" fillId="33" borderId="57" xfId="49" applyFont="1" applyFill="1" applyBorder="1" applyAlignment="1">
      <alignment horizontal="center" vertical="center" wrapText="1"/>
    </xf>
    <xf numFmtId="38" fontId="6" fillId="33" borderId="42" xfId="49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vertical="center"/>
    </xf>
    <xf numFmtId="38" fontId="6" fillId="0" borderId="43" xfId="49" applyFont="1" applyBorder="1" applyAlignment="1">
      <alignment horizontal="center" vertical="center" textRotation="255"/>
    </xf>
    <xf numFmtId="38" fontId="6" fillId="0" borderId="27" xfId="49" applyFont="1" applyFill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210" fontId="6" fillId="0" borderId="83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45" xfId="0" applyFont="1" applyBorder="1" applyAlignment="1">
      <alignment horizontal="center" vertical="center" textRotation="255"/>
    </xf>
    <xf numFmtId="38" fontId="6" fillId="0" borderId="33" xfId="49" applyFont="1" applyFill="1" applyBorder="1" applyAlignment="1">
      <alignment horizontal="center" vertical="center"/>
    </xf>
    <xf numFmtId="0" fontId="6" fillId="0" borderId="83" xfId="0" applyFont="1" applyBorder="1" applyAlignment="1">
      <alignment horizontal="right" vertical="center"/>
    </xf>
    <xf numFmtId="0" fontId="6" fillId="0" borderId="62" xfId="0" applyFont="1" applyBorder="1" applyAlignment="1">
      <alignment horizontal="center" vertical="center" textRotation="255"/>
    </xf>
    <xf numFmtId="38" fontId="6" fillId="0" borderId="22" xfId="49" applyFont="1" applyFill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96" xfId="0" applyFont="1" applyBorder="1" applyAlignment="1">
      <alignment vertical="center"/>
    </xf>
    <xf numFmtId="210" fontId="6" fillId="0" borderId="96" xfId="0" applyNumberFormat="1" applyFont="1" applyBorder="1" applyAlignment="1">
      <alignment vertical="center"/>
    </xf>
    <xf numFmtId="0" fontId="6" fillId="0" borderId="87" xfId="0" applyFont="1" applyBorder="1" applyAlignment="1">
      <alignment vertical="center"/>
    </xf>
    <xf numFmtId="210" fontId="6" fillId="0" borderId="87" xfId="0" applyNumberFormat="1" applyFont="1" applyBorder="1" applyAlignment="1">
      <alignment vertical="center"/>
    </xf>
    <xf numFmtId="0" fontId="6" fillId="0" borderId="88" xfId="0" applyFont="1" applyBorder="1" applyAlignment="1">
      <alignment vertical="center"/>
    </xf>
    <xf numFmtId="0" fontId="6" fillId="0" borderId="99" xfId="0" applyFont="1" applyBorder="1" applyAlignment="1">
      <alignment vertical="center"/>
    </xf>
    <xf numFmtId="0" fontId="6" fillId="0" borderId="95" xfId="0" applyFont="1" applyBorder="1" applyAlignment="1">
      <alignment vertical="center"/>
    </xf>
    <xf numFmtId="38" fontId="6" fillId="0" borderId="0" xfId="49" applyFont="1" applyBorder="1" applyAlignment="1">
      <alignment horizontal="center" vertical="center"/>
    </xf>
    <xf numFmtId="38" fontId="4" fillId="33" borderId="38" xfId="49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38" fontId="6" fillId="33" borderId="35" xfId="49" applyFont="1" applyFill="1" applyBorder="1" applyAlignment="1">
      <alignment vertical="center"/>
    </xf>
    <xf numFmtId="38" fontId="6" fillId="33" borderId="56" xfId="49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210" fontId="6" fillId="0" borderId="15" xfId="0" applyNumberFormat="1" applyFont="1" applyBorder="1" applyAlignment="1">
      <alignment vertical="center"/>
    </xf>
    <xf numFmtId="38" fontId="6" fillId="33" borderId="128" xfId="49" applyFont="1" applyFill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8" fontId="4" fillId="0" borderId="21" xfId="49" applyFont="1" applyFill="1" applyBorder="1" applyAlignment="1">
      <alignment horizontal="distributed" vertical="center"/>
    </xf>
    <xf numFmtId="0" fontId="6" fillId="0" borderId="21" xfId="0" applyFont="1" applyBorder="1" applyAlignment="1">
      <alignment vertical="center"/>
    </xf>
    <xf numFmtId="38" fontId="4" fillId="0" borderId="94" xfId="49" applyFont="1" applyFill="1" applyBorder="1" applyAlignment="1">
      <alignment vertical="center"/>
    </xf>
    <xf numFmtId="38" fontId="4" fillId="0" borderId="99" xfId="49" applyFont="1" applyFill="1" applyBorder="1" applyAlignment="1">
      <alignment horizontal="distributed" vertical="center"/>
    </xf>
    <xf numFmtId="0" fontId="6" fillId="0" borderId="26" xfId="0" applyFont="1" applyBorder="1" applyAlignment="1">
      <alignment vertical="center"/>
    </xf>
    <xf numFmtId="0" fontId="4" fillId="33" borderId="90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33" borderId="94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33" borderId="128" xfId="0" applyFont="1" applyFill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147" xfId="0" applyFont="1" applyBorder="1" applyAlignment="1">
      <alignment vertical="center"/>
    </xf>
    <xf numFmtId="0" fontId="4" fillId="0" borderId="148" xfId="0" applyFont="1" applyBorder="1" applyAlignment="1">
      <alignment vertical="center"/>
    </xf>
    <xf numFmtId="0" fontId="42" fillId="0" borderId="45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149" xfId="0" applyFont="1" applyBorder="1" applyAlignment="1">
      <alignment vertical="center"/>
    </xf>
    <xf numFmtId="0" fontId="4" fillId="0" borderId="150" xfId="0" applyFont="1" applyBorder="1" applyAlignment="1">
      <alignment vertical="center"/>
    </xf>
    <xf numFmtId="0" fontId="7" fillId="0" borderId="33" xfId="0" applyFont="1" applyFill="1" applyBorder="1" applyAlignment="1">
      <alignment horizontal="distributed" vertical="center" shrinkToFit="1"/>
    </xf>
    <xf numFmtId="0" fontId="4" fillId="0" borderId="85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149" xfId="0" applyFont="1" applyFill="1" applyBorder="1" applyAlignment="1">
      <alignment vertical="center"/>
    </xf>
    <xf numFmtId="0" fontId="4" fillId="0" borderId="150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distributed" vertical="center" shrinkToFit="1"/>
    </xf>
    <xf numFmtId="0" fontId="4" fillId="0" borderId="45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56" fontId="4" fillId="0" borderId="67" xfId="0" applyNumberFormat="1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6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0" borderId="96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38" fontId="4" fillId="33" borderId="18" xfId="49" applyFont="1" applyFill="1" applyBorder="1" applyAlignment="1">
      <alignment vertical="center"/>
    </xf>
    <xf numFmtId="38" fontId="4" fillId="0" borderId="55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33" borderId="55" xfId="49" applyFont="1" applyFill="1" applyBorder="1" applyAlignment="1">
      <alignment vertical="center"/>
    </xf>
    <xf numFmtId="38" fontId="4" fillId="0" borderId="85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46" xfId="49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4" fillId="33" borderId="10" xfId="49" applyFont="1" applyFill="1" applyBorder="1" applyAlignment="1">
      <alignment vertical="center"/>
    </xf>
    <xf numFmtId="38" fontId="4" fillId="0" borderId="69" xfId="49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33" borderId="69" xfId="49" applyFont="1" applyFill="1" applyBorder="1" applyAlignment="1">
      <alignment vertical="center"/>
    </xf>
    <xf numFmtId="38" fontId="4" fillId="0" borderId="84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48" xfId="49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38" fontId="4" fillId="0" borderId="45" xfId="49" applyFont="1" applyBorder="1" applyAlignment="1">
      <alignment vertical="center"/>
    </xf>
    <xf numFmtId="38" fontId="4" fillId="33" borderId="56" xfId="49" applyFont="1" applyFill="1" applyBorder="1" applyAlignment="1">
      <alignment vertical="center"/>
    </xf>
    <xf numFmtId="38" fontId="4" fillId="0" borderId="56" xfId="49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38" fontId="4" fillId="0" borderId="64" xfId="49" applyFont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4" fillId="0" borderId="79" xfId="49" applyFont="1" applyBorder="1" applyAlignment="1">
      <alignment vertical="center"/>
    </xf>
    <xf numFmtId="0" fontId="4" fillId="0" borderId="70" xfId="0" applyFont="1" applyFill="1" applyBorder="1" applyAlignment="1">
      <alignment horizontal="center" vertical="center"/>
    </xf>
    <xf numFmtId="38" fontId="4" fillId="33" borderId="70" xfId="49" applyFont="1" applyFill="1" applyBorder="1" applyAlignment="1">
      <alignment vertical="center"/>
    </xf>
    <xf numFmtId="38" fontId="4" fillId="0" borderId="70" xfId="49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38" fontId="4" fillId="0" borderId="59" xfId="49" applyFont="1" applyBorder="1" applyAlignment="1">
      <alignment vertical="center"/>
    </xf>
    <xf numFmtId="38" fontId="3" fillId="0" borderId="99" xfId="49" applyFont="1" applyFill="1" applyBorder="1" applyAlignment="1">
      <alignment horizontal="left" vertical="center"/>
    </xf>
    <xf numFmtId="177" fontId="4" fillId="0" borderId="0" xfId="49" applyNumberFormat="1" applyFont="1" applyAlignment="1">
      <alignment vertical="center" shrinkToFit="1"/>
    </xf>
    <xf numFmtId="193" fontId="4" fillId="0" borderId="0" xfId="49" applyNumberFormat="1" applyFont="1" applyAlignment="1">
      <alignment vertical="center" shrinkToFit="1"/>
    </xf>
    <xf numFmtId="38" fontId="4" fillId="0" borderId="0" xfId="49" applyFont="1" applyAlignment="1">
      <alignment vertical="center" shrinkToFit="1"/>
    </xf>
    <xf numFmtId="0" fontId="4" fillId="0" borderId="107" xfId="0" applyFont="1" applyBorder="1" applyAlignment="1">
      <alignment horizontal="center" vertical="center"/>
    </xf>
    <xf numFmtId="0" fontId="4" fillId="33" borderId="90" xfId="0" applyFont="1" applyFill="1" applyBorder="1" applyAlignment="1">
      <alignment horizontal="center" vertical="center" shrinkToFit="1"/>
    </xf>
    <xf numFmtId="0" fontId="4" fillId="33" borderId="98" xfId="0" applyFont="1" applyFill="1" applyBorder="1" applyAlignment="1">
      <alignment horizontal="center" vertical="center" shrinkToFit="1"/>
    </xf>
    <xf numFmtId="0" fontId="4" fillId="33" borderId="93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98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shrinkToFit="1"/>
    </xf>
    <xf numFmtId="38" fontId="4" fillId="0" borderId="98" xfId="49" applyFont="1" applyBorder="1" applyAlignment="1">
      <alignment horizontal="center" vertical="center" shrinkToFit="1"/>
    </xf>
    <xf numFmtId="0" fontId="4" fillId="0" borderId="98" xfId="0" applyFont="1" applyBorder="1" applyAlignment="1">
      <alignment horizontal="center" vertical="center" shrinkToFit="1"/>
    </xf>
    <xf numFmtId="177" fontId="4" fillId="0" borderId="98" xfId="49" applyNumberFormat="1" applyFont="1" applyBorder="1" applyAlignment="1">
      <alignment horizontal="center" vertical="center" shrinkToFit="1"/>
    </xf>
    <xf numFmtId="0" fontId="4" fillId="0" borderId="98" xfId="0" applyFont="1" applyBorder="1" applyAlignment="1">
      <alignment vertical="center" shrinkToFit="1"/>
    </xf>
    <xf numFmtId="177" fontId="4" fillId="0" borderId="98" xfId="49" applyNumberFormat="1" applyFont="1" applyBorder="1" applyAlignment="1">
      <alignment vertical="center" shrinkToFit="1"/>
    </xf>
    <xf numFmtId="177" fontId="4" fillId="0" borderId="92" xfId="49" applyNumberFormat="1" applyFont="1" applyBorder="1" applyAlignment="1">
      <alignment vertical="center" shrinkToFit="1"/>
    </xf>
    <xf numFmtId="193" fontId="4" fillId="0" borderId="17" xfId="49" applyNumberFormat="1" applyFont="1" applyBorder="1" applyAlignment="1">
      <alignment vertical="center" shrinkToFit="1"/>
    </xf>
    <xf numFmtId="38" fontId="4" fillId="0" borderId="17" xfId="49" applyFont="1" applyBorder="1" applyAlignment="1">
      <alignment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31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85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38" fontId="4" fillId="33" borderId="94" xfId="49" applyFont="1" applyFill="1" applyBorder="1" applyAlignment="1">
      <alignment horizontal="center" vertical="top" textRotation="255" shrinkToFit="1"/>
    </xf>
    <xf numFmtId="38" fontId="4" fillId="33" borderId="87" xfId="49" applyFont="1" applyFill="1" applyBorder="1" applyAlignment="1">
      <alignment horizontal="center" vertical="top" textRotation="255" shrinkToFit="1"/>
    </xf>
    <xf numFmtId="177" fontId="4" fillId="33" borderId="88" xfId="49" applyNumberFormat="1" applyFont="1" applyFill="1" applyBorder="1" applyAlignment="1">
      <alignment horizontal="center" vertical="top" textRotation="255" shrinkToFit="1"/>
    </xf>
    <xf numFmtId="0" fontId="4" fillId="0" borderId="94" xfId="0" applyFont="1" applyFill="1" applyBorder="1" applyAlignment="1">
      <alignment horizontal="center" vertical="top" textRotation="255" shrinkToFit="1"/>
    </xf>
    <xf numFmtId="0" fontId="4" fillId="0" borderId="87" xfId="0" applyFont="1" applyFill="1" applyBorder="1" applyAlignment="1">
      <alignment horizontal="center" vertical="top" textRotation="255" shrinkToFit="1"/>
    </xf>
    <xf numFmtId="177" fontId="4" fillId="0" borderId="88" xfId="49" applyNumberFormat="1" applyFont="1" applyFill="1" applyBorder="1" applyAlignment="1">
      <alignment horizontal="center" vertical="top" textRotation="255" shrinkToFit="1"/>
    </xf>
    <xf numFmtId="0" fontId="4" fillId="33" borderId="87" xfId="0" applyFont="1" applyFill="1" applyBorder="1" applyAlignment="1">
      <alignment horizontal="center" vertical="top" textRotation="255" shrinkToFit="1"/>
    </xf>
    <xf numFmtId="0" fontId="4" fillId="0" borderId="99" xfId="0" applyFont="1" applyFill="1" applyBorder="1" applyAlignment="1">
      <alignment horizontal="center" vertical="top" textRotation="255" shrinkToFit="1"/>
    </xf>
    <xf numFmtId="177" fontId="4" fillId="0" borderId="99" xfId="49" applyNumberFormat="1" applyFont="1" applyFill="1" applyBorder="1" applyAlignment="1">
      <alignment horizontal="center" vertical="top" textRotation="255" shrinkToFit="1"/>
    </xf>
    <xf numFmtId="0" fontId="4" fillId="0" borderId="97" xfId="0" applyFont="1" applyFill="1" applyBorder="1" applyAlignment="1">
      <alignment horizontal="center" vertical="top" textRotation="255" shrinkToFit="1"/>
    </xf>
    <xf numFmtId="177" fontId="4" fillId="0" borderId="96" xfId="49" applyNumberFormat="1" applyFont="1" applyFill="1" applyBorder="1" applyAlignment="1">
      <alignment horizontal="center" vertical="top" textRotation="255" shrinkToFit="1"/>
    </xf>
    <xf numFmtId="0" fontId="4" fillId="0" borderId="24" xfId="0" applyFont="1" applyFill="1" applyBorder="1" applyAlignment="1">
      <alignment horizontal="center" vertical="top" textRotation="255" shrinkToFit="1"/>
    </xf>
    <xf numFmtId="193" fontId="4" fillId="0" borderId="24" xfId="49" applyNumberFormat="1" applyFont="1" applyFill="1" applyBorder="1" applyAlignment="1">
      <alignment horizontal="center" vertical="top" textRotation="255" shrinkToFit="1"/>
    </xf>
    <xf numFmtId="38" fontId="4" fillId="0" borderId="24" xfId="49" applyFont="1" applyFill="1" applyBorder="1" applyAlignment="1">
      <alignment horizontal="center" vertical="top" textRotation="255" shrinkToFit="1"/>
    </xf>
    <xf numFmtId="193" fontId="4" fillId="0" borderId="22" xfId="49" applyNumberFormat="1" applyFont="1" applyFill="1" applyBorder="1" applyAlignment="1">
      <alignment horizontal="center" vertical="top" textRotation="255" shrinkToFit="1"/>
    </xf>
    <xf numFmtId="0" fontId="4" fillId="0" borderId="62" xfId="0" applyFont="1" applyFill="1" applyBorder="1" applyAlignment="1">
      <alignment horizontal="center" vertical="top" textRotation="255" shrinkToFit="1"/>
    </xf>
    <xf numFmtId="193" fontId="4" fillId="0" borderId="59" xfId="49" applyNumberFormat="1" applyFont="1" applyFill="1" applyBorder="1" applyAlignment="1">
      <alignment horizontal="center" vertical="top" textRotation="255" shrinkToFit="1"/>
    </xf>
    <xf numFmtId="0" fontId="4" fillId="0" borderId="35" xfId="0" applyFont="1" applyFill="1" applyBorder="1" applyAlignment="1">
      <alignment horizontal="center" vertical="center" textRotation="255"/>
    </xf>
    <xf numFmtId="178" fontId="4" fillId="0" borderId="32" xfId="0" applyNumberFormat="1" applyFont="1" applyFill="1" applyBorder="1" applyAlignment="1">
      <alignment horizontal="center" vertical="center"/>
    </xf>
    <xf numFmtId="198" fontId="4" fillId="33" borderId="14" xfId="49" applyNumberFormat="1" applyFont="1" applyFill="1" applyBorder="1" applyAlignment="1">
      <alignment horizontal="right" vertical="center" shrinkToFit="1"/>
    </xf>
    <xf numFmtId="198" fontId="4" fillId="33" borderId="15" xfId="49" applyNumberFormat="1" applyFont="1" applyFill="1" applyBorder="1" applyAlignment="1">
      <alignment horizontal="right" vertical="center" shrinkToFit="1"/>
    </xf>
    <xf numFmtId="213" fontId="4" fillId="33" borderId="16" xfId="49" applyNumberFormat="1" applyFont="1" applyFill="1" applyBorder="1" applyAlignment="1">
      <alignment horizontal="right" vertical="center" shrinkToFit="1"/>
    </xf>
    <xf numFmtId="198" fontId="4" fillId="0" borderId="14" xfId="0" applyNumberFormat="1" applyFont="1" applyBorder="1" applyAlignment="1">
      <alignment horizontal="right" vertical="center" shrinkToFit="1"/>
    </xf>
    <xf numFmtId="198" fontId="4" fillId="0" borderId="15" xfId="0" applyNumberFormat="1" applyFont="1" applyBorder="1" applyAlignment="1">
      <alignment horizontal="right" vertical="center" shrinkToFit="1"/>
    </xf>
    <xf numFmtId="213" fontId="4" fillId="0" borderId="16" xfId="49" applyNumberFormat="1" applyFont="1" applyBorder="1" applyAlignment="1">
      <alignment horizontal="right" vertical="center" shrinkToFit="1"/>
    </xf>
    <xf numFmtId="198" fontId="4" fillId="33" borderId="15" xfId="0" applyNumberFormat="1" applyFont="1" applyFill="1" applyBorder="1" applyAlignment="1">
      <alignment horizontal="right" vertical="center" shrinkToFit="1"/>
    </xf>
    <xf numFmtId="198" fontId="4" fillId="0" borderId="17" xfId="0" applyNumberFormat="1" applyFont="1" applyBorder="1" applyAlignment="1">
      <alignment horizontal="right" vertical="center" shrinkToFit="1"/>
    </xf>
    <xf numFmtId="213" fontId="4" fillId="0" borderId="15" xfId="49" applyNumberFormat="1" applyFont="1" applyBorder="1" applyAlignment="1">
      <alignment horizontal="right" vertical="center" shrinkToFit="1"/>
    </xf>
    <xf numFmtId="213" fontId="4" fillId="0" borderId="80" xfId="49" applyNumberFormat="1" applyFont="1" applyBorder="1" applyAlignment="1">
      <alignment horizontal="right" vertical="center" shrinkToFit="1"/>
    </xf>
    <xf numFmtId="193" fontId="4" fillId="0" borderId="80" xfId="49" applyNumberFormat="1" applyFont="1" applyBorder="1" applyAlignment="1">
      <alignment horizontal="right" vertical="center" shrinkToFit="1"/>
    </xf>
    <xf numFmtId="198" fontId="4" fillId="0" borderId="15" xfId="49" applyNumberFormat="1" applyFont="1" applyBorder="1" applyAlignment="1">
      <alignment horizontal="right" vertical="center" shrinkToFit="1"/>
    </xf>
    <xf numFmtId="193" fontId="4" fillId="0" borderId="17" xfId="49" applyNumberFormat="1" applyFont="1" applyBorder="1" applyAlignment="1">
      <alignment horizontal="right" vertical="center" shrinkToFit="1"/>
    </xf>
    <xf numFmtId="198" fontId="4" fillId="0" borderId="61" xfId="0" applyNumberFormat="1" applyFont="1" applyBorder="1" applyAlignment="1">
      <alignment horizontal="right" vertical="center" shrinkToFit="1"/>
    </xf>
    <xf numFmtId="193" fontId="4" fillId="0" borderId="16" xfId="49" applyNumberFormat="1" applyFont="1" applyBorder="1" applyAlignment="1">
      <alignment horizontal="right" vertical="center" shrinkToFit="1"/>
    </xf>
    <xf numFmtId="178" fontId="4" fillId="0" borderId="33" xfId="0" applyNumberFormat="1" applyFont="1" applyFill="1" applyBorder="1" applyAlignment="1">
      <alignment horizontal="center" vertical="center"/>
    </xf>
    <xf numFmtId="198" fontId="4" fillId="33" borderId="18" xfId="49" applyNumberFormat="1" applyFont="1" applyFill="1" applyBorder="1" applyAlignment="1">
      <alignment horizontal="right" vertical="center" shrinkToFit="1"/>
    </xf>
    <xf numFmtId="198" fontId="4" fillId="33" borderId="19" xfId="49" applyNumberFormat="1" applyFont="1" applyFill="1" applyBorder="1" applyAlignment="1">
      <alignment horizontal="right" vertical="center" shrinkToFit="1"/>
    </xf>
    <xf numFmtId="213" fontId="4" fillId="33" borderId="20" xfId="49" applyNumberFormat="1" applyFont="1" applyFill="1" applyBorder="1" applyAlignment="1">
      <alignment horizontal="right" vertical="center" shrinkToFit="1"/>
    </xf>
    <xf numFmtId="198" fontId="4" fillId="0" borderId="18" xfId="0" applyNumberFormat="1" applyFont="1" applyBorder="1" applyAlignment="1">
      <alignment horizontal="right" vertical="center" shrinkToFit="1"/>
    </xf>
    <xf numFmtId="198" fontId="4" fillId="0" borderId="19" xfId="0" applyNumberFormat="1" applyFont="1" applyBorder="1" applyAlignment="1">
      <alignment horizontal="right" vertical="center" shrinkToFit="1"/>
    </xf>
    <xf numFmtId="213" fontId="4" fillId="0" borderId="20" xfId="49" applyNumberFormat="1" applyFont="1" applyBorder="1" applyAlignment="1">
      <alignment horizontal="right" vertical="center" shrinkToFit="1"/>
    </xf>
    <xf numFmtId="198" fontId="4" fillId="33" borderId="19" xfId="0" applyNumberFormat="1" applyFont="1" applyFill="1" applyBorder="1" applyAlignment="1">
      <alignment horizontal="right" vertical="center" shrinkToFit="1"/>
    </xf>
    <xf numFmtId="198" fontId="4" fillId="0" borderId="21" xfId="0" applyNumberFormat="1" applyFont="1" applyBorder="1" applyAlignment="1">
      <alignment horizontal="right" vertical="center" shrinkToFit="1"/>
    </xf>
    <xf numFmtId="213" fontId="4" fillId="0" borderId="19" xfId="49" applyNumberFormat="1" applyFont="1" applyBorder="1" applyAlignment="1">
      <alignment horizontal="right" vertical="center" shrinkToFit="1"/>
    </xf>
    <xf numFmtId="213" fontId="4" fillId="0" borderId="85" xfId="49" applyNumberFormat="1" applyFont="1" applyBorder="1" applyAlignment="1">
      <alignment horizontal="right" vertical="center" shrinkToFit="1"/>
    </xf>
    <xf numFmtId="193" fontId="4" fillId="0" borderId="85" xfId="49" applyNumberFormat="1" applyFont="1" applyBorder="1" applyAlignment="1">
      <alignment horizontal="right" vertical="center" shrinkToFit="1"/>
    </xf>
    <xf numFmtId="198" fontId="4" fillId="0" borderId="19" xfId="49" applyNumberFormat="1" applyFont="1" applyBorder="1" applyAlignment="1">
      <alignment horizontal="right" vertical="center" shrinkToFit="1"/>
    </xf>
    <xf numFmtId="193" fontId="4" fillId="0" borderId="21" xfId="49" applyNumberFormat="1" applyFont="1" applyBorder="1" applyAlignment="1">
      <alignment horizontal="right" vertical="center" shrinkToFit="1"/>
    </xf>
    <xf numFmtId="198" fontId="4" fillId="0" borderId="45" xfId="0" applyNumberFormat="1" applyFont="1" applyBorder="1" applyAlignment="1">
      <alignment horizontal="right" vertical="center" shrinkToFit="1"/>
    </xf>
    <xf numFmtId="193" fontId="4" fillId="0" borderId="20" xfId="49" applyNumberFormat="1" applyFont="1" applyBorder="1" applyAlignment="1">
      <alignment horizontal="right" vertical="center" shrinkToFit="1"/>
    </xf>
    <xf numFmtId="0" fontId="4" fillId="0" borderId="35" xfId="0" applyFont="1" applyFill="1" applyBorder="1" applyAlignment="1" quotePrefix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198" fontId="4" fillId="33" borderId="23" xfId="49" applyNumberFormat="1" applyFont="1" applyFill="1" applyBorder="1" applyAlignment="1">
      <alignment horizontal="right" vertical="center" shrinkToFit="1"/>
    </xf>
    <xf numFmtId="198" fontId="4" fillId="33" borderId="24" xfId="49" applyNumberFormat="1" applyFont="1" applyFill="1" applyBorder="1" applyAlignment="1">
      <alignment horizontal="right" vertical="center" shrinkToFit="1"/>
    </xf>
    <xf numFmtId="213" fontId="4" fillId="33" borderId="25" xfId="49" applyNumberFormat="1" applyFont="1" applyFill="1" applyBorder="1" applyAlignment="1">
      <alignment horizontal="right" vertical="center" shrinkToFit="1"/>
    </xf>
    <xf numFmtId="198" fontId="4" fillId="33" borderId="23" xfId="0" applyNumberFormat="1" applyFont="1" applyFill="1" applyBorder="1" applyAlignment="1">
      <alignment horizontal="right" vertical="center" shrinkToFit="1"/>
    </xf>
    <xf numFmtId="198" fontId="4" fillId="33" borderId="24" xfId="0" applyNumberFormat="1" applyFont="1" applyFill="1" applyBorder="1" applyAlignment="1">
      <alignment horizontal="right" vertical="center" shrinkToFit="1"/>
    </xf>
    <xf numFmtId="198" fontId="4" fillId="33" borderId="26" xfId="0" applyNumberFormat="1" applyFont="1" applyFill="1" applyBorder="1" applyAlignment="1">
      <alignment horizontal="right" vertical="center" shrinkToFit="1"/>
    </xf>
    <xf numFmtId="213" fontId="4" fillId="33" borderId="24" xfId="49" applyNumberFormat="1" applyFont="1" applyFill="1" applyBorder="1" applyAlignment="1">
      <alignment horizontal="right" vertical="center" shrinkToFit="1"/>
    </xf>
    <xf numFmtId="213" fontId="4" fillId="33" borderId="86" xfId="49" applyNumberFormat="1" applyFont="1" applyFill="1" applyBorder="1" applyAlignment="1">
      <alignment horizontal="right" vertical="center" shrinkToFit="1"/>
    </xf>
    <xf numFmtId="193" fontId="4" fillId="33" borderId="86" xfId="49" applyNumberFormat="1" applyFont="1" applyFill="1" applyBorder="1" applyAlignment="1">
      <alignment horizontal="right" vertical="center" shrinkToFit="1"/>
    </xf>
    <xf numFmtId="193" fontId="4" fillId="33" borderId="26" xfId="49" applyNumberFormat="1" applyFont="1" applyFill="1" applyBorder="1" applyAlignment="1">
      <alignment horizontal="right" vertical="center" shrinkToFit="1"/>
    </xf>
    <xf numFmtId="198" fontId="4" fillId="33" borderId="62" xfId="0" applyNumberFormat="1" applyFont="1" applyFill="1" applyBorder="1" applyAlignment="1">
      <alignment horizontal="right" vertical="center" shrinkToFit="1"/>
    </xf>
    <xf numFmtId="193" fontId="4" fillId="33" borderId="25" xfId="49" applyNumberFormat="1" applyFont="1" applyFill="1" applyBorder="1" applyAlignment="1">
      <alignment horizontal="right" vertical="center" shrinkToFit="1"/>
    </xf>
    <xf numFmtId="198" fontId="4" fillId="33" borderId="10" xfId="49" applyNumberFormat="1" applyFont="1" applyFill="1" applyBorder="1" applyAlignment="1">
      <alignment horizontal="right" vertical="center" shrinkToFit="1"/>
    </xf>
    <xf numFmtId="198" fontId="4" fillId="33" borderId="11" xfId="49" applyNumberFormat="1" applyFont="1" applyFill="1" applyBorder="1" applyAlignment="1">
      <alignment horizontal="right" vertical="center" shrinkToFit="1"/>
    </xf>
    <xf numFmtId="213" fontId="4" fillId="33" borderId="12" xfId="49" applyNumberFormat="1" applyFont="1" applyFill="1" applyBorder="1" applyAlignment="1">
      <alignment horizontal="right" vertical="center" shrinkToFit="1"/>
    </xf>
    <xf numFmtId="198" fontId="4" fillId="0" borderId="10" xfId="0" applyNumberFormat="1" applyFont="1" applyBorder="1" applyAlignment="1">
      <alignment horizontal="right" vertical="center" shrinkToFit="1"/>
    </xf>
    <xf numFmtId="198" fontId="4" fillId="0" borderId="11" xfId="0" applyNumberFormat="1" applyFont="1" applyBorder="1" applyAlignment="1">
      <alignment horizontal="right" vertical="center" shrinkToFit="1"/>
    </xf>
    <xf numFmtId="213" fontId="4" fillId="0" borderId="12" xfId="49" applyNumberFormat="1" applyFont="1" applyBorder="1" applyAlignment="1">
      <alignment horizontal="right" vertical="center" shrinkToFit="1"/>
    </xf>
    <xf numFmtId="198" fontId="4" fillId="33" borderId="11" xfId="0" applyNumberFormat="1" applyFont="1" applyFill="1" applyBorder="1" applyAlignment="1">
      <alignment horizontal="right" vertical="center" shrinkToFit="1"/>
    </xf>
    <xf numFmtId="198" fontId="4" fillId="0" borderId="13" xfId="0" applyNumberFormat="1" applyFont="1" applyBorder="1" applyAlignment="1">
      <alignment horizontal="right" vertical="center" shrinkToFit="1"/>
    </xf>
    <xf numFmtId="213" fontId="4" fillId="0" borderId="11" xfId="49" applyNumberFormat="1" applyFont="1" applyBorder="1" applyAlignment="1">
      <alignment horizontal="right" vertical="center" shrinkToFit="1"/>
    </xf>
    <xf numFmtId="213" fontId="4" fillId="0" borderId="84" xfId="49" applyNumberFormat="1" applyFont="1" applyBorder="1" applyAlignment="1">
      <alignment horizontal="right" vertical="center" shrinkToFit="1"/>
    </xf>
    <xf numFmtId="193" fontId="4" fillId="0" borderId="84" xfId="49" applyNumberFormat="1" applyFont="1" applyBorder="1" applyAlignment="1">
      <alignment horizontal="right" vertical="center" shrinkToFit="1"/>
    </xf>
    <xf numFmtId="198" fontId="4" fillId="0" borderId="11" xfId="49" applyNumberFormat="1" applyFont="1" applyBorder="1" applyAlignment="1">
      <alignment horizontal="right" vertical="center" shrinkToFit="1"/>
    </xf>
    <xf numFmtId="193" fontId="4" fillId="0" borderId="13" xfId="49" applyNumberFormat="1" applyFont="1" applyBorder="1" applyAlignment="1">
      <alignment horizontal="right" vertical="center" shrinkToFit="1"/>
    </xf>
    <xf numFmtId="198" fontId="4" fillId="0" borderId="47" xfId="0" applyNumberFormat="1" applyFont="1" applyBorder="1" applyAlignment="1">
      <alignment horizontal="right" vertical="center" shrinkToFit="1"/>
    </xf>
    <xf numFmtId="193" fontId="4" fillId="0" borderId="12" xfId="49" applyNumberFormat="1" applyFont="1" applyBorder="1" applyAlignment="1">
      <alignment horizontal="right" vertical="center" shrinkToFit="1"/>
    </xf>
    <xf numFmtId="38" fontId="4" fillId="0" borderId="0" xfId="49" applyFont="1" applyAlignment="1">
      <alignment horizontal="right" vertical="center" shrinkToFit="1"/>
    </xf>
    <xf numFmtId="177" fontId="4" fillId="0" borderId="0" xfId="49" applyNumberFormat="1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90" xfId="0" applyFont="1" applyBorder="1" applyAlignment="1">
      <alignment horizontal="center" vertical="center" textRotation="255"/>
    </xf>
    <xf numFmtId="0" fontId="7" fillId="33" borderId="100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textRotation="255"/>
    </xf>
    <xf numFmtId="0" fontId="7" fillId="33" borderId="56" xfId="0" applyFont="1" applyFill="1" applyBorder="1" applyAlignment="1">
      <alignment horizontal="center" vertical="center" textRotation="255"/>
    </xf>
    <xf numFmtId="0" fontId="7" fillId="0" borderId="2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textRotation="255"/>
    </xf>
    <xf numFmtId="0" fontId="7" fillId="33" borderId="57" xfId="0" applyFont="1" applyFill="1" applyBorder="1" applyAlignment="1">
      <alignment horizontal="center" vertical="center" textRotation="255"/>
    </xf>
    <xf numFmtId="0" fontId="14" fillId="0" borderId="62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7" fillId="33" borderId="55" xfId="0" applyFont="1" applyFill="1" applyBorder="1" applyAlignment="1">
      <alignment vertical="center"/>
    </xf>
    <xf numFmtId="0" fontId="7" fillId="0" borderId="85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6" xfId="0" applyFont="1" applyBorder="1" applyAlignment="1">
      <alignment vertical="center" wrapText="1"/>
    </xf>
    <xf numFmtId="0" fontId="7" fillId="0" borderId="7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4" fillId="0" borderId="55" xfId="0" applyFont="1" applyFill="1" applyBorder="1" applyAlignment="1" quotePrefix="1">
      <alignment horizontal="center" vertical="center"/>
    </xf>
    <xf numFmtId="0" fontId="7" fillId="33" borderId="69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4" fillId="0" borderId="23" xfId="0" applyFont="1" applyFill="1" applyBorder="1" applyAlignment="1" quotePrefix="1">
      <alignment horizontal="center" vertical="center"/>
    </xf>
    <xf numFmtId="0" fontId="7" fillId="33" borderId="70" xfId="0" applyFont="1" applyFill="1" applyBorder="1" applyAlignment="1">
      <alignment vertical="center"/>
    </xf>
    <xf numFmtId="0" fontId="7" fillId="0" borderId="62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7" fillId="0" borderId="59" xfId="0" applyFont="1" applyBorder="1" applyAlignment="1">
      <alignment vertical="center" wrapText="1"/>
    </xf>
    <xf numFmtId="0" fontId="4" fillId="33" borderId="38" xfId="0" applyFont="1" applyFill="1" applyBorder="1" applyAlignment="1">
      <alignment horizontal="center" vertical="center"/>
    </xf>
    <xf numFmtId="38" fontId="7" fillId="33" borderId="42" xfId="49" applyFont="1" applyFill="1" applyBorder="1" applyAlignment="1">
      <alignment horizontal="center" vertical="center"/>
    </xf>
    <xf numFmtId="38" fontId="7" fillId="33" borderId="42" xfId="49" applyFont="1" applyFill="1" applyBorder="1" applyAlignment="1">
      <alignment vertical="center" shrinkToFit="1"/>
    </xf>
    <xf numFmtId="38" fontId="12" fillId="33" borderId="50" xfId="49" applyFont="1" applyFill="1" applyBorder="1" applyAlignment="1">
      <alignment vertical="center" shrinkToFit="1"/>
    </xf>
    <xf numFmtId="0" fontId="7" fillId="33" borderId="38" xfId="0" applyFont="1" applyFill="1" applyBorder="1" applyAlignment="1">
      <alignment vertical="center" wrapText="1"/>
    </xf>
    <xf numFmtId="0" fontId="6" fillId="33" borderId="49" xfId="0" applyFont="1" applyFill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0" fontId="6" fillId="0" borderId="90" xfId="0" applyFont="1" applyBorder="1" applyAlignment="1">
      <alignment vertical="center"/>
    </xf>
    <xf numFmtId="0" fontId="7" fillId="0" borderId="92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113" xfId="0" applyFont="1" applyFill="1" applyBorder="1" applyAlignment="1">
      <alignment horizontal="center" vertical="center" wrapText="1"/>
    </xf>
    <xf numFmtId="0" fontId="14" fillId="0" borderId="113" xfId="0" applyFont="1" applyFill="1" applyBorder="1" applyAlignment="1">
      <alignment horizontal="center" vertical="center" wrapText="1" shrinkToFit="1"/>
    </xf>
    <xf numFmtId="0" fontId="14" fillId="0" borderId="92" xfId="0" applyFont="1" applyFill="1" applyBorder="1" applyAlignment="1">
      <alignment horizontal="center" vertical="center" wrapText="1" shrinkToFit="1"/>
    </xf>
    <xf numFmtId="0" fontId="7" fillId="0" borderId="91" xfId="0" applyFont="1" applyFill="1" applyBorder="1" applyAlignment="1">
      <alignment horizontal="center" vertical="center" wrapText="1"/>
    </xf>
    <xf numFmtId="0" fontId="7" fillId="33" borderId="100" xfId="0" applyFont="1" applyFill="1" applyBorder="1" applyAlignment="1">
      <alignment horizontal="center" vertical="center"/>
    </xf>
    <xf numFmtId="0" fontId="6" fillId="0" borderId="94" xfId="0" applyFont="1" applyBorder="1" applyAlignment="1">
      <alignment vertical="center"/>
    </xf>
    <xf numFmtId="0" fontId="7" fillId="0" borderId="96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14" fillId="0" borderId="97" xfId="0" applyFont="1" applyFill="1" applyBorder="1" applyAlignment="1">
      <alignment horizontal="center" vertical="center" wrapText="1" shrinkToFit="1"/>
    </xf>
    <xf numFmtId="0" fontId="14" fillId="0" borderId="96" xfId="0" applyFont="1" applyFill="1" applyBorder="1" applyAlignment="1">
      <alignment horizontal="center" vertical="center" wrapText="1" shrinkToFit="1"/>
    </xf>
    <xf numFmtId="0" fontId="7" fillId="0" borderId="95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/>
    </xf>
    <xf numFmtId="194" fontId="4" fillId="0" borderId="14" xfId="0" applyNumberFormat="1" applyFont="1" applyFill="1" applyBorder="1" applyAlignment="1" quotePrefix="1">
      <alignment horizontal="right" vertical="center"/>
    </xf>
    <xf numFmtId="194" fontId="4" fillId="0" borderId="17" xfId="0" applyNumberFormat="1" applyFont="1" applyFill="1" applyBorder="1" applyAlignment="1" quotePrefix="1">
      <alignment horizontal="right" vertical="center"/>
    </xf>
    <xf numFmtId="194" fontId="4" fillId="0" borderId="32" xfId="0" applyNumberFormat="1" applyFont="1" applyBorder="1" applyAlignment="1" quotePrefix="1">
      <alignment horizontal="right" vertical="center"/>
    </xf>
    <xf numFmtId="194" fontId="4" fillId="0" borderId="80" xfId="0" applyNumberFormat="1" applyFont="1" applyBorder="1" applyAlignment="1" quotePrefix="1">
      <alignment horizontal="right" vertical="center"/>
    </xf>
    <xf numFmtId="194" fontId="4" fillId="0" borderId="32" xfId="0" applyNumberFormat="1" applyFont="1" applyBorder="1" applyAlignment="1" quotePrefix="1">
      <alignment horizontal="right" vertical="center"/>
    </xf>
    <xf numFmtId="194" fontId="4" fillId="0" borderId="58" xfId="0" applyNumberFormat="1" applyFont="1" applyBorder="1" applyAlignment="1" quotePrefix="1">
      <alignment horizontal="right" vertical="center"/>
    </xf>
    <xf numFmtId="194" fontId="4" fillId="33" borderId="55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 quotePrefix="1">
      <alignment horizontal="center" vertical="center"/>
    </xf>
    <xf numFmtId="194" fontId="4" fillId="0" borderId="18" xfId="0" applyNumberFormat="1" applyFont="1" applyFill="1" applyBorder="1" applyAlignment="1" quotePrefix="1">
      <alignment horizontal="right" vertical="center"/>
    </xf>
    <xf numFmtId="194" fontId="4" fillId="0" borderId="21" xfId="0" applyNumberFormat="1" applyFont="1" applyFill="1" applyBorder="1" applyAlignment="1" quotePrefix="1">
      <alignment horizontal="right" vertical="center"/>
    </xf>
    <xf numFmtId="194" fontId="4" fillId="0" borderId="33" xfId="0" applyNumberFormat="1" applyFont="1" applyBorder="1" applyAlignment="1" quotePrefix="1">
      <alignment horizontal="right" vertical="center"/>
    </xf>
    <xf numFmtId="194" fontId="4" fillId="0" borderId="85" xfId="0" applyNumberFormat="1" applyFont="1" applyBorder="1" applyAlignment="1" quotePrefix="1">
      <alignment horizontal="right" vertical="center"/>
    </xf>
    <xf numFmtId="194" fontId="4" fillId="0" borderId="33" xfId="0" applyNumberFormat="1" applyFont="1" applyBorder="1" applyAlignment="1" quotePrefix="1">
      <alignment horizontal="right" vertical="center"/>
    </xf>
    <xf numFmtId="194" fontId="4" fillId="0" borderId="46" xfId="0" applyNumberFormat="1" applyFont="1" applyBorder="1" applyAlignment="1" quotePrefix="1">
      <alignment horizontal="right" vertical="center"/>
    </xf>
    <xf numFmtId="194" fontId="4" fillId="0" borderId="18" xfId="0" applyNumberFormat="1" applyFont="1" applyFill="1" applyBorder="1" applyAlignment="1">
      <alignment horizontal="right" vertical="center"/>
    </xf>
    <xf numFmtId="194" fontId="4" fillId="0" borderId="21" xfId="0" applyNumberFormat="1" applyFont="1" applyFill="1" applyBorder="1" applyAlignment="1">
      <alignment horizontal="right" vertical="center"/>
    </xf>
    <xf numFmtId="194" fontId="4" fillId="0" borderId="33" xfId="0" applyNumberFormat="1" applyFont="1" applyBorder="1" applyAlignment="1">
      <alignment horizontal="right" vertical="center"/>
    </xf>
    <xf numFmtId="194" fontId="4" fillId="0" borderId="85" xfId="0" applyNumberFormat="1" applyFont="1" applyBorder="1" applyAlignment="1">
      <alignment horizontal="right" vertical="center"/>
    </xf>
    <xf numFmtId="194" fontId="4" fillId="0" borderId="33" xfId="0" applyNumberFormat="1" applyFont="1" applyBorder="1" applyAlignment="1">
      <alignment horizontal="right" vertical="center"/>
    </xf>
    <xf numFmtId="194" fontId="4" fillId="0" borderId="46" xfId="0" applyNumberFormat="1" applyFont="1" applyBorder="1" applyAlignment="1">
      <alignment horizontal="right" vertical="center"/>
    </xf>
    <xf numFmtId="194" fontId="4" fillId="0" borderId="23" xfId="0" applyNumberFormat="1" applyFont="1" applyFill="1" applyBorder="1" applyAlignment="1">
      <alignment horizontal="right" vertical="center"/>
    </xf>
    <xf numFmtId="194" fontId="4" fillId="0" borderId="86" xfId="0" applyNumberFormat="1" applyFont="1" applyFill="1" applyBorder="1" applyAlignment="1">
      <alignment horizontal="right" vertical="center"/>
    </xf>
    <xf numFmtId="194" fontId="4" fillId="0" borderId="22" xfId="0" applyNumberFormat="1" applyFont="1" applyFill="1" applyBorder="1" applyAlignment="1">
      <alignment horizontal="right" vertical="center"/>
    </xf>
    <xf numFmtId="194" fontId="4" fillId="0" borderId="34" xfId="0" applyNumberFormat="1" applyFont="1" applyFill="1" applyBorder="1" applyAlignment="1">
      <alignment horizontal="right" vertical="center"/>
    </xf>
    <xf numFmtId="194" fontId="4" fillId="0" borderId="48" xfId="0" applyNumberFormat="1" applyFont="1" applyFill="1" applyBorder="1" applyAlignment="1">
      <alignment horizontal="right" vertical="center"/>
    </xf>
    <xf numFmtId="194" fontId="4" fillId="33" borderId="69" xfId="0" applyNumberFormat="1" applyFont="1" applyFill="1" applyBorder="1" applyAlignment="1">
      <alignment horizontal="right" vertical="center"/>
    </xf>
    <xf numFmtId="0" fontId="6" fillId="33" borderId="94" xfId="0" applyFont="1" applyFill="1" applyBorder="1" applyAlignment="1">
      <alignment horizontal="center" vertical="center"/>
    </xf>
    <xf numFmtId="194" fontId="4" fillId="33" borderId="38" xfId="0" applyNumberFormat="1" applyFont="1" applyFill="1" applyBorder="1" applyAlignment="1">
      <alignment horizontal="right" vertical="center"/>
    </xf>
    <xf numFmtId="194" fontId="4" fillId="33" borderId="66" xfId="0" applyNumberFormat="1" applyFont="1" applyFill="1" applyBorder="1" applyAlignment="1">
      <alignment horizontal="right" vertical="center"/>
    </xf>
    <xf numFmtId="194" fontId="4" fillId="33" borderId="49" xfId="0" applyNumberFormat="1" applyFont="1" applyFill="1" applyBorder="1" applyAlignment="1">
      <alignment horizontal="right" vertical="center"/>
    </xf>
    <xf numFmtId="194" fontId="4" fillId="33" borderId="49" xfId="0" applyNumberFormat="1" applyFont="1" applyFill="1" applyBorder="1" applyAlignment="1">
      <alignment horizontal="right" vertical="center"/>
    </xf>
    <xf numFmtId="194" fontId="4" fillId="33" borderId="50" xfId="0" applyNumberFormat="1" applyFont="1" applyFill="1" applyBorder="1" applyAlignment="1">
      <alignment horizontal="right" vertical="center"/>
    </xf>
    <xf numFmtId="194" fontId="4" fillId="33" borderId="67" xfId="0" applyNumberFormat="1" applyFont="1" applyFill="1" applyBorder="1" applyAlignment="1">
      <alignment horizontal="right" vertical="center" shrinkToFit="1"/>
    </xf>
    <xf numFmtId="194" fontId="6" fillId="0" borderId="0" xfId="0" applyNumberFormat="1" applyFont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49" fontId="4" fillId="41" borderId="91" xfId="0" applyNumberFormat="1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  <xf numFmtId="49" fontId="4" fillId="0" borderId="87" xfId="0" applyNumberFormat="1" applyFont="1" applyFill="1" applyBorder="1" applyAlignment="1">
      <alignment horizontal="center" vertical="center"/>
    </xf>
    <xf numFmtId="49" fontId="4" fillId="41" borderId="95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8" fontId="4" fillId="41" borderId="20" xfId="49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38" fontId="4" fillId="41" borderId="59" xfId="49" applyFont="1" applyFill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91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38" fontId="4" fillId="41" borderId="30" xfId="49" applyFont="1" applyFill="1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4" fillId="0" borderId="79" xfId="0" applyFont="1" applyBorder="1" applyAlignment="1">
      <alignment vertical="center"/>
    </xf>
    <xf numFmtId="38" fontId="4" fillId="41" borderId="48" xfId="49" applyFont="1" applyFill="1" applyBorder="1" applyAlignment="1">
      <alignment vertical="center"/>
    </xf>
    <xf numFmtId="0" fontId="4" fillId="0" borderId="63" xfId="0" applyFont="1" applyBorder="1" applyAlignment="1">
      <alignment horizontal="center" vertical="center" textRotation="255" shrinkToFit="1"/>
    </xf>
    <xf numFmtId="0" fontId="4" fillId="0" borderId="64" xfId="0" applyFont="1" applyBorder="1" applyAlignment="1">
      <alignment horizontal="center" vertical="center" textRotation="255" shrinkToFit="1"/>
    </xf>
    <xf numFmtId="0" fontId="4" fillId="0" borderId="44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38" fontId="4" fillId="41" borderId="46" xfId="49" applyFont="1" applyFill="1" applyBorder="1" applyAlignment="1">
      <alignment vertical="center"/>
    </xf>
    <xf numFmtId="0" fontId="4" fillId="0" borderId="65" xfId="0" applyFont="1" applyBorder="1" applyAlignment="1">
      <alignment horizontal="center" vertical="center" textRotation="255" shrinkToFit="1"/>
    </xf>
    <xf numFmtId="38" fontId="4" fillId="41" borderId="95" xfId="49" applyFont="1" applyFill="1" applyBorder="1" applyAlignment="1">
      <alignment vertical="center"/>
    </xf>
    <xf numFmtId="38" fontId="4" fillId="41" borderId="16" xfId="49" applyFont="1" applyFill="1" applyBorder="1" applyAlignment="1">
      <alignment vertical="center"/>
    </xf>
    <xf numFmtId="38" fontId="4" fillId="41" borderId="25" xfId="49" applyFont="1" applyFill="1" applyBorder="1" applyAlignment="1">
      <alignment vertical="center"/>
    </xf>
    <xf numFmtId="0" fontId="4" fillId="0" borderId="0" xfId="63" applyFont="1" applyAlignment="1">
      <alignment vertical="center"/>
      <protection/>
    </xf>
    <xf numFmtId="0" fontId="3" fillId="0" borderId="99" xfId="63" applyFont="1" applyFill="1" applyBorder="1" applyAlignment="1">
      <alignment horizontal="left" vertical="center"/>
      <protection/>
    </xf>
    <xf numFmtId="0" fontId="4" fillId="0" borderId="0" xfId="63" applyFont="1" applyAlignment="1">
      <alignment horizontal="right"/>
      <protection/>
    </xf>
    <xf numFmtId="58" fontId="4" fillId="0" borderId="151" xfId="63" applyNumberFormat="1" applyFont="1" applyBorder="1" applyAlignment="1">
      <alignment horizontal="right"/>
      <protection/>
    </xf>
    <xf numFmtId="0" fontId="6" fillId="0" borderId="0" xfId="63" applyFont="1" applyAlignment="1">
      <alignment vertical="center"/>
      <protection/>
    </xf>
    <xf numFmtId="0" fontId="6" fillId="0" borderId="114" xfId="63" applyFont="1" applyFill="1" applyBorder="1" applyAlignment="1">
      <alignment horizontal="center" vertical="center"/>
      <protection/>
    </xf>
    <xf numFmtId="0" fontId="4" fillId="0" borderId="63" xfId="63" applyFont="1" applyFill="1" applyBorder="1" applyAlignment="1">
      <alignment horizontal="center" vertical="center"/>
      <protection/>
    </xf>
    <xf numFmtId="0" fontId="4" fillId="0" borderId="113" xfId="63" applyFont="1" applyFill="1" applyBorder="1" applyAlignment="1">
      <alignment horizontal="center" vertical="center"/>
      <protection/>
    </xf>
    <xf numFmtId="0" fontId="4" fillId="0" borderId="60" xfId="63" applyFont="1" applyFill="1" applyBorder="1" applyAlignment="1">
      <alignment horizontal="center" vertical="center"/>
      <protection/>
    </xf>
    <xf numFmtId="0" fontId="4" fillId="0" borderId="91" xfId="63" applyFont="1" applyFill="1" applyBorder="1" applyAlignment="1">
      <alignment horizontal="center" vertical="center"/>
      <protection/>
    </xf>
    <xf numFmtId="0" fontId="6" fillId="0" borderId="92" xfId="63" applyFont="1" applyBorder="1" applyAlignment="1">
      <alignment horizontal="center" vertical="center"/>
      <protection/>
    </xf>
    <xf numFmtId="0" fontId="6" fillId="0" borderId="60" xfId="63" applyFont="1" applyBorder="1" applyAlignment="1">
      <alignment horizontal="center" vertical="center"/>
      <protection/>
    </xf>
    <xf numFmtId="0" fontId="6" fillId="0" borderId="92" xfId="63" applyFont="1" applyBorder="1" applyAlignment="1">
      <alignment horizontal="center" vertical="center"/>
      <protection/>
    </xf>
    <xf numFmtId="0" fontId="6" fillId="0" borderId="152" xfId="63" applyFont="1" applyBorder="1" applyAlignment="1">
      <alignment horizontal="center" vertical="center"/>
      <protection/>
    </xf>
    <xf numFmtId="0" fontId="6" fillId="0" borderId="153" xfId="63" applyFont="1" applyBorder="1" applyAlignment="1">
      <alignment horizontal="center" vertical="center"/>
      <protection/>
    </xf>
    <xf numFmtId="0" fontId="6" fillId="0" borderId="154" xfId="63" applyFont="1" applyFill="1" applyBorder="1" applyAlignment="1">
      <alignment horizontal="center" vertical="center"/>
      <protection/>
    </xf>
    <xf numFmtId="0" fontId="4" fillId="0" borderId="65" xfId="63" applyFont="1" applyFill="1" applyBorder="1" applyAlignment="1">
      <alignment horizontal="center" vertical="center"/>
      <protection/>
    </xf>
    <xf numFmtId="0" fontId="4" fillId="0" borderId="97" xfId="63" applyFont="1" applyFill="1" applyBorder="1" applyAlignment="1">
      <alignment horizontal="center" vertical="center"/>
      <protection/>
    </xf>
    <xf numFmtId="0" fontId="4" fillId="0" borderId="87" xfId="63" applyFont="1" applyFill="1" applyBorder="1" applyAlignment="1">
      <alignment horizontal="center" vertical="center"/>
      <protection/>
    </xf>
    <xf numFmtId="0" fontId="4" fillId="0" borderId="95" xfId="63" applyFont="1" applyFill="1" applyBorder="1" applyAlignment="1">
      <alignment horizontal="center" vertical="center"/>
      <protection/>
    </xf>
    <xf numFmtId="0" fontId="6" fillId="0" borderId="155" xfId="63" applyFont="1" applyBorder="1" applyAlignment="1">
      <alignment horizontal="center" vertical="center"/>
      <protection/>
    </xf>
    <xf numFmtId="0" fontId="6" fillId="0" borderId="156" xfId="63" applyFont="1" applyBorder="1" applyAlignment="1">
      <alignment horizontal="center" vertical="center"/>
      <protection/>
    </xf>
    <xf numFmtId="0" fontId="6" fillId="0" borderId="155" xfId="63" applyFont="1" applyBorder="1" applyAlignment="1">
      <alignment horizontal="center" vertical="center"/>
      <protection/>
    </xf>
    <xf numFmtId="0" fontId="6" fillId="0" borderId="157" xfId="63" applyFont="1" applyBorder="1" applyAlignment="1">
      <alignment horizontal="center" vertical="center"/>
      <protection/>
    </xf>
    <xf numFmtId="0" fontId="6" fillId="0" borderId="158" xfId="63" applyFont="1" applyBorder="1" applyAlignment="1">
      <alignment horizontal="center" vertical="center"/>
      <protection/>
    </xf>
    <xf numFmtId="0" fontId="4" fillId="0" borderId="68" xfId="63" applyFont="1" applyFill="1" applyBorder="1" applyAlignment="1">
      <alignment horizontal="left" vertical="center" indent="1"/>
      <protection/>
    </xf>
    <xf numFmtId="38" fontId="6" fillId="0" borderId="43" xfId="49" applyFont="1" applyFill="1" applyBorder="1" applyAlignment="1">
      <alignment vertical="center"/>
    </xf>
    <xf numFmtId="38" fontId="6" fillId="0" borderId="27" xfId="49" applyFont="1" applyFill="1" applyBorder="1" applyAlignment="1">
      <alignment vertical="center"/>
    </xf>
    <xf numFmtId="177" fontId="6" fillId="0" borderId="44" xfId="49" applyNumberFormat="1" applyFont="1" applyFill="1" applyBorder="1" applyAlignment="1">
      <alignment vertical="center"/>
    </xf>
    <xf numFmtId="38" fontId="4" fillId="0" borderId="31" xfId="49" applyNumberFormat="1" applyFont="1" applyFill="1" applyBorder="1" applyAlignment="1">
      <alignment vertical="center"/>
    </xf>
    <xf numFmtId="38" fontId="4" fillId="0" borderId="29" xfId="49" applyNumberFormat="1" applyFont="1" applyFill="1" applyBorder="1" applyAlignment="1">
      <alignment vertical="center"/>
    </xf>
    <xf numFmtId="38" fontId="4" fillId="0" borderId="83" xfId="49" applyFont="1" applyFill="1" applyBorder="1" applyAlignment="1">
      <alignment vertical="center"/>
    </xf>
    <xf numFmtId="177" fontId="4" fillId="0" borderId="159" xfId="49" applyNumberFormat="1" applyFont="1" applyFill="1" applyBorder="1" applyAlignment="1">
      <alignment vertical="center"/>
    </xf>
    <xf numFmtId="38" fontId="4" fillId="0" borderId="160" xfId="49" applyNumberFormat="1" applyFont="1" applyBorder="1" applyAlignment="1">
      <alignment vertical="center"/>
    </xf>
    <xf numFmtId="38" fontId="4" fillId="0" borderId="29" xfId="49" applyNumberFormat="1" applyFont="1" applyBorder="1" applyAlignment="1">
      <alignment vertical="center"/>
    </xf>
    <xf numFmtId="38" fontId="4" fillId="0" borderId="83" xfId="49" applyFont="1" applyBorder="1" applyAlignment="1">
      <alignment vertical="center"/>
    </xf>
    <xf numFmtId="177" fontId="4" fillId="0" borderId="159" xfId="49" applyNumberFormat="1" applyFont="1" applyBorder="1" applyAlignment="1">
      <alignment vertical="center"/>
    </xf>
    <xf numFmtId="0" fontId="4" fillId="0" borderId="55" xfId="63" applyFont="1" applyFill="1" applyBorder="1" applyAlignment="1">
      <alignment horizontal="left" vertical="center" indent="1"/>
      <protection/>
    </xf>
    <xf numFmtId="38" fontId="6" fillId="0" borderId="45" xfId="49" applyFont="1" applyFill="1" applyBorder="1" applyAlignment="1">
      <alignment vertical="center"/>
    </xf>
    <xf numFmtId="38" fontId="6" fillId="0" borderId="33" xfId="49" applyFont="1" applyFill="1" applyBorder="1" applyAlignment="1">
      <alignment vertical="center"/>
    </xf>
    <xf numFmtId="177" fontId="6" fillId="0" borderId="46" xfId="49" applyNumberFormat="1" applyFont="1" applyFill="1" applyBorder="1" applyAlignment="1">
      <alignment vertical="center"/>
    </xf>
    <xf numFmtId="38" fontId="4" fillId="0" borderId="21" xfId="49" applyNumberFormat="1" applyFont="1" applyFill="1" applyBorder="1" applyAlignment="1">
      <alignment vertical="center"/>
    </xf>
    <xf numFmtId="38" fontId="4" fillId="0" borderId="19" xfId="49" applyNumberFormat="1" applyFont="1" applyFill="1" applyBorder="1" applyAlignment="1">
      <alignment vertical="center"/>
    </xf>
    <xf numFmtId="177" fontId="4" fillId="0" borderId="161" xfId="49" applyNumberFormat="1" applyFont="1" applyFill="1" applyBorder="1" applyAlignment="1">
      <alignment vertical="center"/>
    </xf>
    <xf numFmtId="38" fontId="4" fillId="0" borderId="162" xfId="49" applyNumberFormat="1" applyFont="1" applyBorder="1" applyAlignment="1">
      <alignment vertical="center"/>
    </xf>
    <xf numFmtId="38" fontId="4" fillId="0" borderId="19" xfId="49" applyNumberFormat="1" applyFont="1" applyBorder="1" applyAlignment="1">
      <alignment vertical="center"/>
    </xf>
    <xf numFmtId="177" fontId="4" fillId="0" borderId="161" xfId="49" applyNumberFormat="1" applyFont="1" applyBorder="1" applyAlignment="1">
      <alignment vertical="center"/>
    </xf>
    <xf numFmtId="38" fontId="4" fillId="0" borderId="26" xfId="49" applyNumberFormat="1" applyFont="1" applyFill="1" applyBorder="1" applyAlignment="1">
      <alignment vertical="center"/>
    </xf>
    <xf numFmtId="38" fontId="4" fillId="0" borderId="24" xfId="49" applyNumberFormat="1" applyFont="1" applyFill="1" applyBorder="1" applyAlignment="1">
      <alignment vertical="center"/>
    </xf>
    <xf numFmtId="38" fontId="4" fillId="0" borderId="86" xfId="49" applyFont="1" applyFill="1" applyBorder="1" applyAlignment="1">
      <alignment vertical="center"/>
    </xf>
    <xf numFmtId="177" fontId="4" fillId="0" borderId="163" xfId="49" applyNumberFormat="1" applyFont="1" applyFill="1" applyBorder="1" applyAlignment="1">
      <alignment vertical="center"/>
    </xf>
    <xf numFmtId="38" fontId="4" fillId="0" borderId="164" xfId="49" applyNumberFormat="1" applyFont="1" applyBorder="1" applyAlignment="1">
      <alignment vertical="center"/>
    </xf>
    <xf numFmtId="38" fontId="4" fillId="0" borderId="24" xfId="49" applyNumberFormat="1" applyFont="1" applyBorder="1" applyAlignment="1">
      <alignment vertical="center"/>
    </xf>
    <xf numFmtId="38" fontId="4" fillId="0" borderId="86" xfId="49" applyFont="1" applyBorder="1" applyAlignment="1">
      <alignment vertical="center"/>
    </xf>
    <xf numFmtId="177" fontId="4" fillId="0" borderId="163" xfId="49" applyNumberFormat="1" applyFont="1" applyBorder="1" applyAlignment="1">
      <alignment vertical="center"/>
    </xf>
    <xf numFmtId="0" fontId="4" fillId="0" borderId="69" xfId="63" applyFont="1" applyFill="1" applyBorder="1" applyAlignment="1">
      <alignment horizontal="left" vertical="center" indent="1"/>
      <protection/>
    </xf>
    <xf numFmtId="38" fontId="6" fillId="0" borderId="47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177" fontId="6" fillId="0" borderId="48" xfId="49" applyNumberFormat="1" applyFont="1" applyFill="1" applyBorder="1" applyAlignment="1">
      <alignment vertical="center"/>
    </xf>
    <xf numFmtId="38" fontId="4" fillId="0" borderId="13" xfId="49" applyNumberFormat="1" applyFont="1" applyFill="1" applyBorder="1" applyAlignment="1">
      <alignment vertical="center"/>
    </xf>
    <xf numFmtId="38" fontId="4" fillId="0" borderId="11" xfId="49" applyNumberFormat="1" applyFont="1" applyFill="1" applyBorder="1" applyAlignment="1">
      <alignment vertical="center"/>
    </xf>
    <xf numFmtId="38" fontId="4" fillId="0" borderId="84" xfId="49" applyFont="1" applyFill="1" applyBorder="1" applyAlignment="1">
      <alignment vertical="center"/>
    </xf>
    <xf numFmtId="177" fontId="4" fillId="0" borderId="165" xfId="49" applyNumberFormat="1" applyFont="1" applyFill="1" applyBorder="1" applyAlignment="1">
      <alignment vertical="center"/>
    </xf>
    <xf numFmtId="38" fontId="4" fillId="0" borderId="166" xfId="49" applyNumberFormat="1" applyFont="1" applyBorder="1" applyAlignment="1">
      <alignment vertical="center"/>
    </xf>
    <xf numFmtId="38" fontId="4" fillId="0" borderId="11" xfId="49" applyNumberFormat="1" applyFont="1" applyBorder="1" applyAlignment="1">
      <alignment vertical="center"/>
    </xf>
    <xf numFmtId="177" fontId="4" fillId="0" borderId="165" xfId="49" applyNumberFormat="1" applyFont="1" applyBorder="1" applyAlignment="1">
      <alignment vertical="center"/>
    </xf>
    <xf numFmtId="38" fontId="4" fillId="0" borderId="17" xfId="49" applyNumberFormat="1" applyFont="1" applyFill="1" applyBorder="1" applyAlignment="1">
      <alignment vertical="center"/>
    </xf>
    <xf numFmtId="38" fontId="4" fillId="0" borderId="15" xfId="49" applyNumberFormat="1" applyFont="1" applyFill="1" applyBorder="1" applyAlignment="1">
      <alignment vertical="center"/>
    </xf>
    <xf numFmtId="38" fontId="4" fillId="0" borderId="80" xfId="49" applyFont="1" applyFill="1" applyBorder="1" applyAlignment="1">
      <alignment vertical="center"/>
    </xf>
    <xf numFmtId="177" fontId="4" fillId="0" borderId="167" xfId="49" applyNumberFormat="1" applyFont="1" applyFill="1" applyBorder="1" applyAlignment="1">
      <alignment vertical="center"/>
    </xf>
    <xf numFmtId="38" fontId="4" fillId="0" borderId="168" xfId="49" applyNumberFormat="1" applyFont="1" applyBorder="1" applyAlignment="1">
      <alignment vertical="center"/>
    </xf>
    <xf numFmtId="38" fontId="4" fillId="0" borderId="15" xfId="49" applyNumberFormat="1" applyFont="1" applyBorder="1" applyAlignment="1">
      <alignment vertical="center"/>
    </xf>
    <xf numFmtId="38" fontId="4" fillId="0" borderId="80" xfId="49" applyFont="1" applyBorder="1" applyAlignment="1">
      <alignment vertical="center"/>
    </xf>
    <xf numFmtId="177" fontId="4" fillId="0" borderId="167" xfId="49" applyNumberFormat="1" applyFont="1" applyBorder="1" applyAlignment="1">
      <alignment vertical="center"/>
    </xf>
    <xf numFmtId="0" fontId="4" fillId="0" borderId="169" xfId="63" applyFont="1" applyFill="1" applyBorder="1" applyAlignment="1">
      <alignment horizontal="left" vertical="center" indent="1"/>
      <protection/>
    </xf>
    <xf numFmtId="0" fontId="35" fillId="42" borderId="57" xfId="63" applyFont="1" applyFill="1" applyBorder="1" applyAlignment="1">
      <alignment horizontal="center" vertical="center"/>
      <protection/>
    </xf>
    <xf numFmtId="38" fontId="6" fillId="42" borderId="170" xfId="49" applyFont="1" applyFill="1" applyBorder="1" applyAlignment="1">
      <alignment vertical="center"/>
    </xf>
    <xf numFmtId="38" fontId="6" fillId="42" borderId="126" xfId="49" applyFont="1" applyFill="1" applyBorder="1" applyAlignment="1">
      <alignment vertical="center"/>
    </xf>
    <xf numFmtId="177" fontId="6" fillId="42" borderId="171" xfId="49" applyNumberFormat="1" applyFont="1" applyFill="1" applyBorder="1" applyAlignment="1">
      <alignment vertical="center"/>
    </xf>
    <xf numFmtId="38" fontId="4" fillId="42" borderId="172" xfId="49" applyFont="1" applyFill="1" applyBorder="1" applyAlignment="1">
      <alignment vertical="center"/>
    </xf>
    <xf numFmtId="38" fontId="4" fillId="42" borderId="173" xfId="49" applyFont="1" applyFill="1" applyBorder="1" applyAlignment="1">
      <alignment vertical="center"/>
    </xf>
    <xf numFmtId="177" fontId="4" fillId="42" borderId="174" xfId="49" applyNumberFormat="1" applyFont="1" applyFill="1" applyBorder="1" applyAlignment="1">
      <alignment vertical="center"/>
    </xf>
    <xf numFmtId="38" fontId="4" fillId="42" borderId="175" xfId="49" applyNumberFormat="1" applyFont="1" applyFill="1" applyBorder="1" applyAlignment="1">
      <alignment vertical="center"/>
    </xf>
    <xf numFmtId="38" fontId="4" fillId="42" borderId="173" xfId="49" applyNumberFormat="1" applyFont="1" applyFill="1" applyBorder="1" applyAlignment="1">
      <alignment vertical="center"/>
    </xf>
    <xf numFmtId="0" fontId="35" fillId="0" borderId="100" xfId="63" applyFont="1" applyFill="1" applyBorder="1" applyAlignment="1">
      <alignment horizontal="center" vertical="center"/>
      <protection/>
    </xf>
    <xf numFmtId="38" fontId="6" fillId="0" borderId="89" xfId="49" applyFont="1" applyBorder="1" applyAlignment="1">
      <alignment vertical="center"/>
    </xf>
    <xf numFmtId="38" fontId="6" fillId="0" borderId="71" xfId="49" applyFont="1" applyBorder="1" applyAlignment="1">
      <alignment vertical="center"/>
    </xf>
    <xf numFmtId="38" fontId="6" fillId="0" borderId="40" xfId="49" applyFont="1" applyBorder="1" applyAlignment="1">
      <alignment vertical="center"/>
    </xf>
    <xf numFmtId="177" fontId="6" fillId="0" borderId="41" xfId="49" applyNumberFormat="1" applyFont="1" applyBorder="1" applyAlignment="1">
      <alignment vertical="center"/>
    </xf>
    <xf numFmtId="38" fontId="4" fillId="0" borderId="176" xfId="49" applyFont="1" applyBorder="1" applyAlignment="1">
      <alignment vertical="center"/>
    </xf>
    <xf numFmtId="38" fontId="4" fillId="0" borderId="177" xfId="49" applyFont="1" applyBorder="1" applyAlignment="1">
      <alignment vertical="center"/>
    </xf>
    <xf numFmtId="177" fontId="4" fillId="0" borderId="178" xfId="49" applyNumberFormat="1" applyFont="1" applyBorder="1" applyAlignment="1">
      <alignment vertical="center"/>
    </xf>
    <xf numFmtId="38" fontId="4" fillId="0" borderId="179" xfId="49" applyNumberFormat="1" applyFont="1" applyBorder="1" applyAlignment="1">
      <alignment vertical="center"/>
    </xf>
    <xf numFmtId="38" fontId="4" fillId="0" borderId="177" xfId="49" applyNumberFormat="1" applyFont="1" applyBorder="1" applyAlignment="1">
      <alignment vertical="center"/>
    </xf>
    <xf numFmtId="0" fontId="35" fillId="0" borderId="67" xfId="63" applyFont="1" applyFill="1" applyBorder="1" applyAlignment="1">
      <alignment horizontal="center" vertical="center"/>
      <protection/>
    </xf>
    <xf numFmtId="38" fontId="6" fillId="0" borderId="66" xfId="49" applyFont="1" applyBorder="1" applyAlignment="1">
      <alignment vertical="center"/>
    </xf>
    <xf numFmtId="38" fontId="6" fillId="0" borderId="49" xfId="49" applyFont="1" applyBorder="1" applyAlignment="1">
      <alignment vertical="center"/>
    </xf>
    <xf numFmtId="177" fontId="6" fillId="0" borderId="50" xfId="49" applyNumberFormat="1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38" fontId="4" fillId="0" borderId="0" xfId="49" applyNumberFormat="1" applyFont="1" applyBorder="1" applyAlignment="1">
      <alignment vertical="center"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0" xfId="63" applyFont="1" applyBorder="1" applyAlignment="1">
      <alignment horizontal="left" vertical="center"/>
      <protection/>
    </xf>
    <xf numFmtId="38" fontId="4" fillId="0" borderId="180" xfId="49" applyFont="1" applyBorder="1" applyAlignment="1">
      <alignment vertical="center"/>
    </xf>
    <xf numFmtId="38" fontId="4" fillId="0" borderId="181" xfId="49" applyFont="1" applyBorder="1" applyAlignment="1">
      <alignment vertical="center"/>
    </xf>
    <xf numFmtId="177" fontId="4" fillId="0" borderId="182" xfId="49" applyNumberFormat="1" applyFont="1" applyBorder="1" applyAlignment="1">
      <alignment vertical="center"/>
    </xf>
    <xf numFmtId="0" fontId="4" fillId="0" borderId="67" xfId="63" applyFont="1" applyBorder="1" applyAlignment="1">
      <alignment horizontal="center" vertical="center"/>
      <protection/>
    </xf>
    <xf numFmtId="38" fontId="4" fillId="0" borderId="183" xfId="49" applyFont="1" applyBorder="1" applyAlignment="1">
      <alignment vertical="center"/>
    </xf>
    <xf numFmtId="38" fontId="4" fillId="0" borderId="184" xfId="49" applyFont="1" applyBorder="1" applyAlignment="1">
      <alignment vertical="center"/>
    </xf>
    <xf numFmtId="177" fontId="4" fillId="0" borderId="185" xfId="49" applyNumberFormat="1" applyFont="1" applyBorder="1" applyAlignment="1">
      <alignment vertical="center"/>
    </xf>
    <xf numFmtId="38" fontId="4" fillId="0" borderId="186" xfId="49" applyFont="1" applyBorder="1" applyAlignment="1">
      <alignment vertical="center"/>
    </xf>
    <xf numFmtId="0" fontId="4" fillId="0" borderId="0" xfId="63" applyFont="1" applyBorder="1" applyAlignment="1">
      <alignment horizontal="center" vertical="center"/>
      <protection/>
    </xf>
    <xf numFmtId="177" fontId="6" fillId="0" borderId="0" xfId="49" applyNumberFormat="1" applyFont="1" applyBorder="1" applyAlignment="1">
      <alignment vertical="center"/>
    </xf>
    <xf numFmtId="177" fontId="4" fillId="0" borderId="0" xfId="49" applyNumberFormat="1" applyFont="1" applyAlignment="1">
      <alignment vertical="center"/>
    </xf>
    <xf numFmtId="177" fontId="6" fillId="0" borderId="0" xfId="49" applyNumberFormat="1" applyFont="1" applyAlignment="1">
      <alignment vertical="center"/>
    </xf>
    <xf numFmtId="0" fontId="4" fillId="0" borderId="128" xfId="63" applyFont="1" applyBorder="1" applyAlignment="1">
      <alignment horizontal="center" vertical="center"/>
      <protection/>
    </xf>
    <xf numFmtId="38" fontId="6" fillId="0" borderId="42" xfId="49" applyFont="1" applyBorder="1" applyAlignment="1">
      <alignment vertical="center"/>
    </xf>
    <xf numFmtId="0" fontId="15" fillId="0" borderId="67" xfId="63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8自主防(H18.4.1)" xfId="63"/>
    <cellStyle name="標準_各表12～25表_H16年（各表12～25表）" xfId="64"/>
    <cellStyle name="標準_各表12～25表_各表12～25表(H18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180975</xdr:colOff>
      <xdr:row>14</xdr:row>
      <xdr:rowOff>0</xdr:rowOff>
    </xdr:from>
    <xdr:ext cx="9525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4581525" y="33528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9525</xdr:rowOff>
    </xdr:from>
    <xdr:to>
      <xdr:col>2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4362450"/>
          <a:ext cx="7239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2</xdr:col>
      <xdr:colOff>0</xdr:colOff>
      <xdr:row>21</xdr:row>
      <xdr:rowOff>0</xdr:rowOff>
    </xdr:to>
    <xdr:sp>
      <xdr:nvSpPr>
        <xdr:cNvPr id="2" name="Line 1"/>
        <xdr:cNvSpPr>
          <a:spLocks/>
        </xdr:cNvSpPr>
      </xdr:nvSpPr>
      <xdr:spPr>
        <a:xfrm>
          <a:off x="85725" y="4362450"/>
          <a:ext cx="7239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314325"/>
          <a:ext cx="3581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295275</xdr:rowOff>
    </xdr:from>
    <xdr:to>
      <xdr:col>20</xdr:col>
      <xdr:colOff>9525</xdr:colOff>
      <xdr:row>2</xdr:row>
      <xdr:rowOff>180975</xdr:rowOff>
    </xdr:to>
    <xdr:sp>
      <xdr:nvSpPr>
        <xdr:cNvPr id="2" name="Line 258"/>
        <xdr:cNvSpPr>
          <a:spLocks/>
        </xdr:cNvSpPr>
      </xdr:nvSpPr>
      <xdr:spPr>
        <a:xfrm>
          <a:off x="8858250" y="295275"/>
          <a:ext cx="36099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304800"/>
          <a:ext cx="2600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9525</xdr:rowOff>
    </xdr:from>
    <xdr:to>
      <xdr:col>5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" y="3990975"/>
          <a:ext cx="2609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9525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>
          <a:off x="180975" y="304800"/>
          <a:ext cx="19907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314325"/>
          <a:ext cx="24003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4</xdr:col>
      <xdr:colOff>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>
          <a:off x="152400" y="4810125"/>
          <a:ext cx="2400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3</xdr:col>
      <xdr:colOff>238125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" y="7362825"/>
          <a:ext cx="2314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314325"/>
          <a:ext cx="1143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5591175"/>
          <a:ext cx="295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18</xdr:row>
      <xdr:rowOff>38100</xdr:rowOff>
    </xdr:from>
    <xdr:to>
      <xdr:col>2</xdr:col>
      <xdr:colOff>0</xdr:colOff>
      <xdr:row>18</xdr:row>
      <xdr:rowOff>200025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52400" y="561975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科</a:t>
          </a:r>
        </a:p>
      </xdr:txBody>
    </xdr:sp>
    <xdr:clientData/>
  </xdr:twoCellAnchor>
  <xdr:twoCellAnchor>
    <xdr:from>
      <xdr:col>1</xdr:col>
      <xdr:colOff>0</xdr:colOff>
      <xdr:row>19</xdr:row>
      <xdr:rowOff>47625</xdr:rowOff>
    </xdr:from>
    <xdr:to>
      <xdr:col>2</xdr:col>
      <xdr:colOff>9525</xdr:colOff>
      <xdr:row>20</xdr:row>
      <xdr:rowOff>57150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5725" y="59721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4" name="Line 1"/>
        <xdr:cNvSpPr>
          <a:spLocks/>
        </xdr:cNvSpPr>
      </xdr:nvSpPr>
      <xdr:spPr>
        <a:xfrm>
          <a:off x="85725" y="5591175"/>
          <a:ext cx="295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18</xdr:row>
      <xdr:rowOff>38100</xdr:rowOff>
    </xdr:from>
    <xdr:to>
      <xdr:col>2</xdr:col>
      <xdr:colOff>0</xdr:colOff>
      <xdr:row>18</xdr:row>
      <xdr:rowOff>200025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52400" y="561975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科</a:t>
          </a:r>
        </a:p>
      </xdr:txBody>
    </xdr:sp>
    <xdr:clientData/>
  </xdr:twoCellAnchor>
  <xdr:twoCellAnchor>
    <xdr:from>
      <xdr:col>1</xdr:col>
      <xdr:colOff>0</xdr:colOff>
      <xdr:row>19</xdr:row>
      <xdr:rowOff>47625</xdr:rowOff>
    </xdr:from>
    <xdr:to>
      <xdr:col>2</xdr:col>
      <xdr:colOff>9525</xdr:colOff>
      <xdr:row>20</xdr:row>
      <xdr:rowOff>57150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85725" y="59721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285750"/>
          <a:ext cx="23812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200025" y="285750"/>
          <a:ext cx="23812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6"/>
  <sheetViews>
    <sheetView view="pageBreakPreview" zoomScale="60" zoomScalePageLayoutView="0" workbookViewId="0" topLeftCell="A1">
      <pane xSplit="3" ySplit="6" topLeftCell="D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X1" sqref="X1:X16384"/>
    </sheetView>
  </sheetViews>
  <sheetFormatPr defaultColWidth="8.09765625" defaultRowHeight="14.25"/>
  <cols>
    <col min="1" max="1" width="1.1015625" style="6" customWidth="1"/>
    <col min="2" max="2" width="4" style="6" customWidth="1"/>
    <col min="3" max="3" width="8.19921875" style="6" customWidth="1"/>
    <col min="4" max="4" width="7.59765625" style="6" customWidth="1"/>
    <col min="5" max="5" width="3.59765625" style="6" customWidth="1"/>
    <col min="6" max="7" width="3.09765625" style="6" customWidth="1"/>
    <col min="8" max="8" width="4.59765625" style="6" customWidth="1"/>
    <col min="9" max="9" width="3.59765625" style="6" customWidth="1"/>
    <col min="10" max="10" width="4.19921875" style="6" customWidth="1"/>
    <col min="11" max="11" width="3.09765625" style="6" customWidth="1"/>
    <col min="12" max="12" width="4.09765625" style="6" customWidth="1"/>
    <col min="13" max="13" width="5.09765625" style="6" customWidth="1"/>
    <col min="14" max="14" width="4.59765625" style="6" customWidth="1"/>
    <col min="15" max="15" width="5.5" style="6" customWidth="1"/>
    <col min="16" max="16" width="4.5" style="6" customWidth="1"/>
    <col min="17" max="17" width="5.5" style="6" customWidth="1"/>
    <col min="18" max="20" width="4.5" style="6" customWidth="1"/>
    <col min="21" max="21" width="4.59765625" style="6" customWidth="1"/>
    <col min="22" max="22" width="5.5" style="6" customWidth="1"/>
    <col min="23" max="23" width="4.59765625" style="6" customWidth="1"/>
    <col min="24" max="25" width="5.09765625" style="6" customWidth="1"/>
    <col min="26" max="26" width="4.69921875" style="6" customWidth="1"/>
    <col min="27" max="27" width="4.59765625" style="6" customWidth="1"/>
    <col min="28" max="29" width="4.3984375" style="6" customWidth="1"/>
    <col min="30" max="31" width="4.69921875" style="6" customWidth="1"/>
    <col min="32" max="37" width="4.3984375" style="6" customWidth="1"/>
    <col min="38" max="38" width="5.59765625" style="6" customWidth="1"/>
    <col min="39" max="44" width="3.59765625" style="6" customWidth="1"/>
    <col min="45" max="45" width="5" style="6" customWidth="1"/>
    <col min="46" max="16384" width="8.09765625" style="6" customWidth="1"/>
  </cols>
  <sheetData>
    <row r="1" spans="2:11" s="531" customFormat="1" ht="37.5" customHeight="1">
      <c r="B1" s="532" t="s">
        <v>109</v>
      </c>
      <c r="K1" s="589" t="s">
        <v>370</v>
      </c>
    </row>
    <row r="2" spans="1:45" s="197" customFormat="1" ht="16.5" customHeight="1">
      <c r="A2" s="710"/>
      <c r="B2" s="693"/>
      <c r="C2" s="694"/>
      <c r="D2" s="590"/>
      <c r="E2" s="709" t="s">
        <v>110</v>
      </c>
      <c r="F2" s="709"/>
      <c r="G2" s="709"/>
      <c r="H2" s="709" t="s">
        <v>111</v>
      </c>
      <c r="I2" s="709"/>
      <c r="J2" s="709"/>
      <c r="K2" s="709"/>
      <c r="L2" s="709"/>
      <c r="M2" s="709"/>
      <c r="N2" s="738" t="s">
        <v>112</v>
      </c>
      <c r="O2" s="739"/>
      <c r="P2" s="739"/>
      <c r="Q2" s="739"/>
      <c r="R2" s="739"/>
      <c r="S2" s="739"/>
      <c r="T2" s="739"/>
      <c r="U2" s="739"/>
      <c r="V2" s="739"/>
      <c r="W2" s="739"/>
      <c r="X2" s="358"/>
      <c r="Y2" s="358"/>
      <c r="Z2" s="734" t="s">
        <v>113</v>
      </c>
      <c r="AA2" s="735"/>
      <c r="AB2" s="735"/>
      <c r="AC2" s="735"/>
      <c r="AD2" s="735"/>
      <c r="AE2" s="735"/>
      <c r="AF2" s="735"/>
      <c r="AG2" s="735"/>
      <c r="AH2" s="735"/>
      <c r="AI2" s="735"/>
      <c r="AJ2" s="735"/>
      <c r="AK2" s="735"/>
      <c r="AL2" s="735"/>
      <c r="AM2" s="735"/>
      <c r="AN2" s="735"/>
      <c r="AO2" s="735"/>
      <c r="AP2" s="735"/>
      <c r="AQ2" s="735"/>
      <c r="AR2" s="735"/>
      <c r="AS2" s="736"/>
    </row>
    <row r="3" spans="1:45" s="197" customFormat="1" ht="16.5" customHeight="1">
      <c r="A3" s="711"/>
      <c r="B3" s="695"/>
      <c r="C3" s="696"/>
      <c r="D3" s="591" t="s">
        <v>114</v>
      </c>
      <c r="E3" s="691"/>
      <c r="F3" s="691"/>
      <c r="G3" s="691"/>
      <c r="H3" s="691" t="s">
        <v>115</v>
      </c>
      <c r="I3" s="691"/>
      <c r="J3" s="691"/>
      <c r="K3" s="691" t="s">
        <v>116</v>
      </c>
      <c r="L3" s="691"/>
      <c r="M3" s="691"/>
      <c r="N3" s="721" t="s">
        <v>117</v>
      </c>
      <c r="O3" s="721"/>
      <c r="P3" s="721"/>
      <c r="Q3" s="721"/>
      <c r="R3" s="721"/>
      <c r="S3" s="721"/>
      <c r="T3" s="721"/>
      <c r="U3" s="721" t="s">
        <v>118</v>
      </c>
      <c r="V3" s="721"/>
      <c r="W3" s="721"/>
      <c r="X3" s="728" t="s">
        <v>119</v>
      </c>
      <c r="Y3" s="729"/>
      <c r="Z3" s="737" t="s">
        <v>120</v>
      </c>
      <c r="AA3" s="721"/>
      <c r="AB3" s="721" t="s">
        <v>121</v>
      </c>
      <c r="AC3" s="721"/>
      <c r="AD3" s="721"/>
      <c r="AE3" s="721"/>
      <c r="AF3" s="721"/>
      <c r="AG3" s="721" t="s">
        <v>122</v>
      </c>
      <c r="AH3" s="721"/>
      <c r="AI3" s="721"/>
      <c r="AJ3" s="721"/>
      <c r="AK3" s="721"/>
      <c r="AL3" s="725" t="s">
        <v>123</v>
      </c>
      <c r="AM3" s="721" t="s">
        <v>124</v>
      </c>
      <c r="AN3" s="721"/>
      <c r="AO3" s="721"/>
      <c r="AP3" s="721"/>
      <c r="AQ3" s="721"/>
      <c r="AR3" s="721"/>
      <c r="AS3" s="732"/>
    </row>
    <row r="4" spans="1:45" s="197" customFormat="1" ht="11.25" customHeight="1">
      <c r="A4" s="711"/>
      <c r="B4" s="695"/>
      <c r="C4" s="696"/>
      <c r="D4" s="591" t="s">
        <v>125</v>
      </c>
      <c r="E4" s="691" t="s">
        <v>126</v>
      </c>
      <c r="F4" s="691" t="s">
        <v>127</v>
      </c>
      <c r="G4" s="691" t="s">
        <v>128</v>
      </c>
      <c r="H4" s="707" t="s">
        <v>339</v>
      </c>
      <c r="I4" s="708"/>
      <c r="J4" s="689" t="s">
        <v>1</v>
      </c>
      <c r="K4" s="691" t="s">
        <v>129</v>
      </c>
      <c r="L4" s="691" t="s">
        <v>130</v>
      </c>
      <c r="M4" s="691" t="s">
        <v>2</v>
      </c>
      <c r="N4" s="703" t="s">
        <v>344</v>
      </c>
      <c r="O4" s="705" t="s">
        <v>131</v>
      </c>
      <c r="P4" s="719" t="s">
        <v>340</v>
      </c>
      <c r="Q4" s="705" t="s">
        <v>345</v>
      </c>
      <c r="R4" s="705" t="s">
        <v>343</v>
      </c>
      <c r="S4" s="717" t="s">
        <v>341</v>
      </c>
      <c r="T4" s="717" t="s">
        <v>342</v>
      </c>
      <c r="U4" s="703" t="s">
        <v>344</v>
      </c>
      <c r="V4" s="705" t="s">
        <v>132</v>
      </c>
      <c r="W4" s="717" t="s">
        <v>343</v>
      </c>
      <c r="X4" s="712" t="s">
        <v>133</v>
      </c>
      <c r="Y4" s="732" t="s">
        <v>134</v>
      </c>
      <c r="Z4" s="708" t="s">
        <v>135</v>
      </c>
      <c r="AA4" s="730" t="s">
        <v>136</v>
      </c>
      <c r="AB4" s="721" t="s">
        <v>137</v>
      </c>
      <c r="AC4" s="721"/>
      <c r="AD4" s="721"/>
      <c r="AE4" s="721"/>
      <c r="AF4" s="721" t="s">
        <v>138</v>
      </c>
      <c r="AG4" s="721" t="s">
        <v>137</v>
      </c>
      <c r="AH4" s="721"/>
      <c r="AI4" s="721"/>
      <c r="AJ4" s="721"/>
      <c r="AK4" s="721" t="s">
        <v>138</v>
      </c>
      <c r="AL4" s="726"/>
      <c r="AM4" s="714" t="s">
        <v>139</v>
      </c>
      <c r="AN4" s="714" t="s">
        <v>140</v>
      </c>
      <c r="AO4" s="714" t="s">
        <v>338</v>
      </c>
      <c r="AP4" s="714" t="s">
        <v>141</v>
      </c>
      <c r="AQ4" s="714" t="s">
        <v>142</v>
      </c>
      <c r="AR4" s="714" t="s">
        <v>143</v>
      </c>
      <c r="AS4" s="723" t="s">
        <v>37</v>
      </c>
    </row>
    <row r="5" spans="1:45" s="197" customFormat="1" ht="40.5" customHeight="1">
      <c r="A5" s="711"/>
      <c r="B5" s="697"/>
      <c r="C5" s="698"/>
      <c r="D5" s="592" t="s">
        <v>144</v>
      </c>
      <c r="E5" s="692"/>
      <c r="F5" s="692"/>
      <c r="G5" s="692"/>
      <c r="H5" s="593"/>
      <c r="I5" s="594" t="s">
        <v>334</v>
      </c>
      <c r="J5" s="690"/>
      <c r="K5" s="692"/>
      <c r="L5" s="692"/>
      <c r="M5" s="692"/>
      <c r="N5" s="704"/>
      <c r="O5" s="706"/>
      <c r="P5" s="720"/>
      <c r="Q5" s="706"/>
      <c r="R5" s="706"/>
      <c r="S5" s="718"/>
      <c r="T5" s="718"/>
      <c r="U5" s="704"/>
      <c r="V5" s="706"/>
      <c r="W5" s="718"/>
      <c r="X5" s="713"/>
      <c r="Y5" s="733"/>
      <c r="Z5" s="716"/>
      <c r="AA5" s="731"/>
      <c r="AB5" s="595" t="s">
        <v>269</v>
      </c>
      <c r="AC5" s="595" t="s">
        <v>266</v>
      </c>
      <c r="AD5" s="595" t="s">
        <v>267</v>
      </c>
      <c r="AE5" s="595" t="s">
        <v>268</v>
      </c>
      <c r="AF5" s="722"/>
      <c r="AG5" s="595" t="s">
        <v>269</v>
      </c>
      <c r="AH5" s="595" t="s">
        <v>266</v>
      </c>
      <c r="AI5" s="595" t="s">
        <v>267</v>
      </c>
      <c r="AJ5" s="595" t="s">
        <v>268</v>
      </c>
      <c r="AK5" s="722"/>
      <c r="AL5" s="727"/>
      <c r="AM5" s="715"/>
      <c r="AN5" s="715"/>
      <c r="AO5" s="715"/>
      <c r="AP5" s="715"/>
      <c r="AQ5" s="715"/>
      <c r="AR5" s="715"/>
      <c r="AS5" s="724"/>
    </row>
    <row r="6" spans="1:45" ht="15.75" customHeight="1">
      <c r="A6" s="339"/>
      <c r="B6" s="701" t="s">
        <v>264</v>
      </c>
      <c r="C6" s="701"/>
      <c r="D6" s="702"/>
      <c r="E6" s="372">
        <f aca="true" t="shared" si="0" ref="E6:W6">SUM(E15,E54,E55:E56)</f>
        <v>15</v>
      </c>
      <c r="F6" s="372">
        <f t="shared" si="0"/>
        <v>19</v>
      </c>
      <c r="G6" s="372">
        <f t="shared" si="0"/>
        <v>22</v>
      </c>
      <c r="H6" s="372">
        <f t="shared" si="0"/>
        <v>1129</v>
      </c>
      <c r="I6" s="522">
        <f>SUM(I15,I54,I55:I56)</f>
        <v>1</v>
      </c>
      <c r="J6" s="372">
        <f t="shared" si="0"/>
        <v>7</v>
      </c>
      <c r="K6" s="372">
        <f t="shared" si="0"/>
        <v>38</v>
      </c>
      <c r="L6" s="372">
        <f t="shared" si="0"/>
        <v>280</v>
      </c>
      <c r="M6" s="372">
        <f t="shared" si="0"/>
        <v>8214</v>
      </c>
      <c r="N6" s="372">
        <f t="shared" si="0"/>
        <v>72</v>
      </c>
      <c r="O6" s="372">
        <f t="shared" si="0"/>
        <v>4</v>
      </c>
      <c r="P6" s="372">
        <f t="shared" si="0"/>
        <v>1</v>
      </c>
      <c r="Q6" s="372">
        <f t="shared" si="0"/>
        <v>4</v>
      </c>
      <c r="R6" s="372">
        <f t="shared" si="0"/>
        <v>10</v>
      </c>
      <c r="S6" s="372">
        <f t="shared" si="0"/>
        <v>13</v>
      </c>
      <c r="T6" s="372">
        <f t="shared" si="0"/>
        <v>68</v>
      </c>
      <c r="U6" s="372">
        <f t="shared" si="0"/>
        <v>204</v>
      </c>
      <c r="V6" s="372">
        <f t="shared" si="0"/>
        <v>408</v>
      </c>
      <c r="W6" s="373">
        <f t="shared" si="0"/>
        <v>103</v>
      </c>
      <c r="X6" s="373">
        <f aca="true" t="shared" si="1" ref="X6:AR6">SUM(X15,X54,X55:X56)</f>
        <v>163</v>
      </c>
      <c r="Y6" s="374">
        <f>SUM(Y15,Y54,Y55:Y56)</f>
        <v>996</v>
      </c>
      <c r="Z6" s="375">
        <f t="shared" si="1"/>
        <v>7352</v>
      </c>
      <c r="AA6" s="372">
        <f t="shared" si="1"/>
        <v>27</v>
      </c>
      <c r="AB6" s="372">
        <f t="shared" si="1"/>
        <v>33</v>
      </c>
      <c r="AC6" s="372">
        <f t="shared" si="1"/>
        <v>122</v>
      </c>
      <c r="AD6" s="372">
        <f t="shared" si="1"/>
        <v>2549</v>
      </c>
      <c r="AE6" s="372">
        <f t="shared" si="1"/>
        <v>1596</v>
      </c>
      <c r="AF6" s="372">
        <f t="shared" si="1"/>
        <v>106</v>
      </c>
      <c r="AG6" s="372">
        <f t="shared" si="1"/>
        <v>3</v>
      </c>
      <c r="AH6" s="372">
        <f t="shared" si="1"/>
        <v>7</v>
      </c>
      <c r="AI6" s="372">
        <f t="shared" si="1"/>
        <v>37</v>
      </c>
      <c r="AJ6" s="372">
        <f t="shared" si="1"/>
        <v>17</v>
      </c>
      <c r="AK6" s="372">
        <f t="shared" si="1"/>
        <v>3</v>
      </c>
      <c r="AL6" s="372">
        <f>SUM(Z6:AK6)</f>
        <v>11852</v>
      </c>
      <c r="AM6" s="372">
        <f t="shared" si="1"/>
        <v>1029</v>
      </c>
      <c r="AN6" s="372">
        <f>SUM(AN15,AN54,AN55:AN56)</f>
        <v>216</v>
      </c>
      <c r="AO6" s="372">
        <f>SUM(AO15,AO54,AO55:AO56)</f>
        <v>319</v>
      </c>
      <c r="AP6" s="372">
        <f>SUM(AP15,AP54,AP55:AP56)</f>
        <v>63</v>
      </c>
      <c r="AQ6" s="372">
        <f t="shared" si="1"/>
        <v>0</v>
      </c>
      <c r="AR6" s="372">
        <f t="shared" si="1"/>
        <v>52</v>
      </c>
      <c r="AS6" s="374">
        <f>SUM(AM6:AR6)</f>
        <v>1679</v>
      </c>
    </row>
    <row r="7" spans="1:45" ht="15.75" customHeight="1">
      <c r="A7" s="334"/>
      <c r="B7" s="686" t="s">
        <v>172</v>
      </c>
      <c r="C7" s="363" t="s">
        <v>257</v>
      </c>
      <c r="D7" s="359">
        <v>17895</v>
      </c>
      <c r="E7" s="376">
        <v>1</v>
      </c>
      <c r="F7" s="376">
        <v>3</v>
      </c>
      <c r="G7" s="376">
        <v>7</v>
      </c>
      <c r="H7" s="376">
        <v>356</v>
      </c>
      <c r="I7" s="554">
        <v>1</v>
      </c>
      <c r="J7" s="376">
        <v>1</v>
      </c>
      <c r="K7" s="376">
        <v>1</v>
      </c>
      <c r="L7" s="376">
        <v>32</v>
      </c>
      <c r="M7" s="376">
        <v>813</v>
      </c>
      <c r="N7" s="376">
        <v>27</v>
      </c>
      <c r="O7" s="376">
        <v>3</v>
      </c>
      <c r="P7" s="376">
        <v>1</v>
      </c>
      <c r="Q7" s="377"/>
      <c r="R7" s="377"/>
      <c r="S7" s="377">
        <v>2</v>
      </c>
      <c r="T7" s="377">
        <v>13</v>
      </c>
      <c r="U7" s="376">
        <v>35</v>
      </c>
      <c r="V7" s="376">
        <v>14</v>
      </c>
      <c r="W7" s="376">
        <v>4</v>
      </c>
      <c r="X7" s="378">
        <v>59</v>
      </c>
      <c r="Y7" s="379">
        <v>159</v>
      </c>
      <c r="Z7" s="378">
        <v>2528</v>
      </c>
      <c r="AA7" s="376">
        <v>12</v>
      </c>
      <c r="AB7" s="376">
        <v>23</v>
      </c>
      <c r="AC7" s="376">
        <v>68</v>
      </c>
      <c r="AD7" s="376">
        <v>227</v>
      </c>
      <c r="AE7" s="376">
        <v>58</v>
      </c>
      <c r="AF7" s="376">
        <v>52</v>
      </c>
      <c r="AG7" s="376">
        <v>2</v>
      </c>
      <c r="AH7" s="376">
        <v>6</v>
      </c>
      <c r="AI7" s="376">
        <v>20</v>
      </c>
      <c r="AJ7" s="376">
        <v>13</v>
      </c>
      <c r="AK7" s="376">
        <v>3</v>
      </c>
      <c r="AL7" s="380">
        <f aca="true" t="shared" si="2" ref="AL7:AL56">SUM(Z7:AK7)</f>
        <v>3012</v>
      </c>
      <c r="AM7" s="376">
        <v>554</v>
      </c>
      <c r="AN7" s="376">
        <v>136</v>
      </c>
      <c r="AO7" s="376">
        <v>106</v>
      </c>
      <c r="AP7" s="376">
        <v>49</v>
      </c>
      <c r="AQ7" s="376"/>
      <c r="AR7" s="376"/>
      <c r="AS7" s="379">
        <f>SUM(AM7:AR7)</f>
        <v>845</v>
      </c>
    </row>
    <row r="8" spans="1:45" ht="15.75" customHeight="1">
      <c r="A8" s="336"/>
      <c r="B8" s="687"/>
      <c r="C8" s="364" t="s">
        <v>258</v>
      </c>
      <c r="D8" s="360">
        <v>24929</v>
      </c>
      <c r="E8" s="380">
        <v>1</v>
      </c>
      <c r="F8" s="380">
        <v>1</v>
      </c>
      <c r="G8" s="380">
        <v>1</v>
      </c>
      <c r="H8" s="380">
        <v>49</v>
      </c>
      <c r="I8" s="381"/>
      <c r="J8" s="380"/>
      <c r="K8" s="380">
        <v>1</v>
      </c>
      <c r="L8" s="380">
        <v>10</v>
      </c>
      <c r="M8" s="380">
        <v>290</v>
      </c>
      <c r="N8" s="380">
        <v>3</v>
      </c>
      <c r="O8" s="380"/>
      <c r="P8" s="380"/>
      <c r="Q8" s="380"/>
      <c r="R8" s="380"/>
      <c r="S8" s="380"/>
      <c r="T8" s="380">
        <v>4</v>
      </c>
      <c r="U8" s="380">
        <v>10</v>
      </c>
      <c r="V8" s="380">
        <v>4</v>
      </c>
      <c r="W8" s="380">
        <v>10</v>
      </c>
      <c r="X8" s="382">
        <v>5</v>
      </c>
      <c r="Y8" s="383">
        <v>31</v>
      </c>
      <c r="Z8" s="382">
        <v>279</v>
      </c>
      <c r="AA8" s="380"/>
      <c r="AB8" s="380"/>
      <c r="AC8" s="380"/>
      <c r="AD8" s="380">
        <v>23</v>
      </c>
      <c r="AE8" s="380">
        <v>154</v>
      </c>
      <c r="AF8" s="380"/>
      <c r="AG8" s="380"/>
      <c r="AH8" s="380"/>
      <c r="AI8" s="380"/>
      <c r="AJ8" s="380"/>
      <c r="AK8" s="380"/>
      <c r="AL8" s="380">
        <f t="shared" si="2"/>
        <v>456</v>
      </c>
      <c r="AM8" s="553">
        <v>6</v>
      </c>
      <c r="AN8" s="553">
        <v>8</v>
      </c>
      <c r="AO8" s="553">
        <v>8</v>
      </c>
      <c r="AP8" s="380"/>
      <c r="AQ8" s="380"/>
      <c r="AR8" s="380"/>
      <c r="AS8" s="383">
        <f aca="true" t="shared" si="3" ref="AS8:AS13">SUM(AM8:AR8)</f>
        <v>22</v>
      </c>
    </row>
    <row r="9" spans="1:45" ht="15.75" customHeight="1">
      <c r="A9" s="336"/>
      <c r="B9" s="687"/>
      <c r="C9" s="364" t="s">
        <v>259</v>
      </c>
      <c r="D9" s="360">
        <v>24563</v>
      </c>
      <c r="E9" s="380">
        <v>1</v>
      </c>
      <c r="F9" s="380">
        <v>1</v>
      </c>
      <c r="G9" s="380"/>
      <c r="H9" s="380">
        <v>38</v>
      </c>
      <c r="I9" s="381"/>
      <c r="J9" s="380"/>
      <c r="K9" s="380">
        <v>1</v>
      </c>
      <c r="L9" s="380">
        <v>10</v>
      </c>
      <c r="M9" s="380">
        <v>247</v>
      </c>
      <c r="N9" s="380">
        <v>3</v>
      </c>
      <c r="O9" s="380"/>
      <c r="P9" s="380"/>
      <c r="Q9" s="380"/>
      <c r="R9" s="380">
        <v>2</v>
      </c>
      <c r="S9" s="380">
        <v>1</v>
      </c>
      <c r="T9" s="380">
        <v>3</v>
      </c>
      <c r="U9" s="380">
        <v>10</v>
      </c>
      <c r="V9" s="380">
        <v>5</v>
      </c>
      <c r="W9" s="380">
        <v>9</v>
      </c>
      <c r="X9" s="382">
        <v>3</v>
      </c>
      <c r="Y9" s="383">
        <v>61</v>
      </c>
      <c r="Z9" s="382">
        <v>269</v>
      </c>
      <c r="AA9" s="380"/>
      <c r="AB9" s="380">
        <v>1</v>
      </c>
      <c r="AC9" s="380"/>
      <c r="AD9" s="380">
        <v>51</v>
      </c>
      <c r="AE9" s="380">
        <v>76</v>
      </c>
      <c r="AF9" s="380"/>
      <c r="AG9" s="380"/>
      <c r="AH9" s="380"/>
      <c r="AI9" s="380"/>
      <c r="AJ9" s="380"/>
      <c r="AK9" s="380"/>
      <c r="AL9" s="380">
        <f t="shared" si="2"/>
        <v>397</v>
      </c>
      <c r="AM9" s="380"/>
      <c r="AN9" s="380"/>
      <c r="AO9" s="380">
        <v>15</v>
      </c>
      <c r="AP9" s="380"/>
      <c r="AQ9" s="380"/>
      <c r="AR9" s="380"/>
      <c r="AS9" s="383">
        <f t="shared" si="3"/>
        <v>15</v>
      </c>
    </row>
    <row r="10" spans="1:45" ht="15.75" customHeight="1">
      <c r="A10" s="336"/>
      <c r="B10" s="687"/>
      <c r="C10" s="364" t="s">
        <v>260</v>
      </c>
      <c r="D10" s="360">
        <v>25294</v>
      </c>
      <c r="E10" s="380">
        <v>1</v>
      </c>
      <c r="F10" s="380">
        <v>1</v>
      </c>
      <c r="G10" s="380"/>
      <c r="H10" s="380">
        <v>42</v>
      </c>
      <c r="I10" s="381"/>
      <c r="J10" s="380">
        <v>1</v>
      </c>
      <c r="K10" s="380">
        <v>5</v>
      </c>
      <c r="L10" s="380">
        <v>8</v>
      </c>
      <c r="M10" s="380">
        <v>286</v>
      </c>
      <c r="N10" s="380">
        <v>2</v>
      </c>
      <c r="O10" s="380"/>
      <c r="P10" s="380"/>
      <c r="Q10" s="380"/>
      <c r="R10" s="380">
        <v>1</v>
      </c>
      <c r="S10" s="380">
        <v>1</v>
      </c>
      <c r="T10" s="380">
        <v>3</v>
      </c>
      <c r="U10" s="380">
        <v>11</v>
      </c>
      <c r="V10" s="380">
        <v>8</v>
      </c>
      <c r="W10" s="380">
        <v>16</v>
      </c>
      <c r="X10" s="382">
        <v>1</v>
      </c>
      <c r="Y10" s="383">
        <v>23</v>
      </c>
      <c r="Z10" s="382">
        <v>940</v>
      </c>
      <c r="AA10" s="380"/>
      <c r="AB10" s="380"/>
      <c r="AC10" s="380">
        <v>4</v>
      </c>
      <c r="AD10" s="380">
        <v>197</v>
      </c>
      <c r="AE10" s="380">
        <v>6</v>
      </c>
      <c r="AF10" s="380"/>
      <c r="AG10" s="380"/>
      <c r="AH10" s="380"/>
      <c r="AI10" s="380"/>
      <c r="AJ10" s="380"/>
      <c r="AK10" s="380"/>
      <c r="AL10" s="380">
        <f t="shared" si="2"/>
        <v>1147</v>
      </c>
      <c r="AM10" s="380">
        <v>7</v>
      </c>
      <c r="AN10" s="380">
        <v>6</v>
      </c>
      <c r="AO10" s="380">
        <v>6</v>
      </c>
      <c r="AP10" s="380">
        <v>5</v>
      </c>
      <c r="AQ10" s="380"/>
      <c r="AR10" s="380"/>
      <c r="AS10" s="383">
        <f t="shared" si="3"/>
        <v>24</v>
      </c>
    </row>
    <row r="11" spans="1:45" ht="15.75" customHeight="1">
      <c r="A11" s="336"/>
      <c r="B11" s="687"/>
      <c r="C11" s="364" t="s">
        <v>261</v>
      </c>
      <c r="D11" s="360">
        <v>26634</v>
      </c>
      <c r="E11" s="380">
        <v>1</v>
      </c>
      <c r="F11" s="380">
        <v>1</v>
      </c>
      <c r="G11" s="380">
        <v>1</v>
      </c>
      <c r="H11" s="380">
        <v>56</v>
      </c>
      <c r="I11" s="381"/>
      <c r="J11" s="380">
        <v>1</v>
      </c>
      <c r="K11" s="380">
        <v>1</v>
      </c>
      <c r="L11" s="380">
        <v>19</v>
      </c>
      <c r="M11" s="380">
        <v>364</v>
      </c>
      <c r="N11" s="380">
        <v>3</v>
      </c>
      <c r="O11" s="380"/>
      <c r="P11" s="380"/>
      <c r="Q11" s="380"/>
      <c r="R11" s="380">
        <v>2</v>
      </c>
      <c r="S11" s="380">
        <v>1</v>
      </c>
      <c r="T11" s="380">
        <v>3</v>
      </c>
      <c r="U11" s="380">
        <v>5</v>
      </c>
      <c r="V11" s="380">
        <v>25</v>
      </c>
      <c r="W11" s="380">
        <v>2</v>
      </c>
      <c r="X11" s="382">
        <v>6</v>
      </c>
      <c r="Y11" s="383">
        <v>25</v>
      </c>
      <c r="Z11" s="382">
        <v>194</v>
      </c>
      <c r="AA11" s="380"/>
      <c r="AB11" s="380"/>
      <c r="AC11" s="380">
        <v>1</v>
      </c>
      <c r="AD11" s="380">
        <v>190</v>
      </c>
      <c r="AE11" s="380">
        <v>18</v>
      </c>
      <c r="AF11" s="380"/>
      <c r="AG11" s="380"/>
      <c r="AH11" s="380"/>
      <c r="AI11" s="380">
        <v>3</v>
      </c>
      <c r="AJ11" s="380"/>
      <c r="AK11" s="380"/>
      <c r="AL11" s="380">
        <f t="shared" si="2"/>
        <v>406</v>
      </c>
      <c r="AM11" s="380"/>
      <c r="AN11" s="380"/>
      <c r="AO11" s="380">
        <v>21</v>
      </c>
      <c r="AP11" s="380">
        <v>2</v>
      </c>
      <c r="AQ11" s="380"/>
      <c r="AR11" s="380"/>
      <c r="AS11" s="383">
        <f t="shared" si="3"/>
        <v>23</v>
      </c>
    </row>
    <row r="12" spans="1:45" ht="15.75" customHeight="1">
      <c r="A12" s="336"/>
      <c r="B12" s="687"/>
      <c r="C12" s="364" t="s">
        <v>262</v>
      </c>
      <c r="D12" s="360">
        <v>24746</v>
      </c>
      <c r="E12" s="380">
        <v>1</v>
      </c>
      <c r="F12" s="380">
        <v>1</v>
      </c>
      <c r="G12" s="380">
        <v>1</v>
      </c>
      <c r="H12" s="380">
        <v>63</v>
      </c>
      <c r="I12" s="381"/>
      <c r="J12" s="380"/>
      <c r="K12" s="380">
        <v>1</v>
      </c>
      <c r="L12" s="380">
        <v>12</v>
      </c>
      <c r="M12" s="380">
        <v>338</v>
      </c>
      <c r="N12" s="380">
        <v>4</v>
      </c>
      <c r="O12" s="380"/>
      <c r="P12" s="380"/>
      <c r="Q12" s="380"/>
      <c r="R12" s="380"/>
      <c r="S12" s="380">
        <v>1</v>
      </c>
      <c r="T12" s="380">
        <v>4</v>
      </c>
      <c r="U12" s="380">
        <v>20</v>
      </c>
      <c r="V12" s="380">
        <v>2</v>
      </c>
      <c r="W12" s="380"/>
      <c r="X12" s="382">
        <v>8</v>
      </c>
      <c r="Y12" s="383">
        <v>33</v>
      </c>
      <c r="Z12" s="382">
        <v>250</v>
      </c>
      <c r="AA12" s="380"/>
      <c r="AB12" s="380"/>
      <c r="AC12" s="380">
        <v>3</v>
      </c>
      <c r="AD12" s="380">
        <v>106</v>
      </c>
      <c r="AE12" s="380">
        <v>3</v>
      </c>
      <c r="AF12" s="380">
        <v>34</v>
      </c>
      <c r="AG12" s="380">
        <v>1</v>
      </c>
      <c r="AH12" s="380"/>
      <c r="AI12" s="380">
        <v>8</v>
      </c>
      <c r="AJ12" s="380"/>
      <c r="AK12" s="380"/>
      <c r="AL12" s="380">
        <f t="shared" si="2"/>
        <v>405</v>
      </c>
      <c r="AM12" s="380">
        <v>1</v>
      </c>
      <c r="AN12" s="380"/>
      <c r="AO12" s="380">
        <v>22</v>
      </c>
      <c r="AP12" s="380"/>
      <c r="AQ12" s="380"/>
      <c r="AR12" s="380"/>
      <c r="AS12" s="383">
        <f t="shared" si="3"/>
        <v>23</v>
      </c>
    </row>
    <row r="13" spans="1:45" ht="15.75" customHeight="1">
      <c r="A13" s="336"/>
      <c r="B13" s="687"/>
      <c r="C13" s="364" t="s">
        <v>263</v>
      </c>
      <c r="D13" s="360">
        <v>24381</v>
      </c>
      <c r="E13" s="380">
        <v>1</v>
      </c>
      <c r="F13" s="380">
        <v>1</v>
      </c>
      <c r="G13" s="380">
        <v>1</v>
      </c>
      <c r="H13" s="380">
        <v>44</v>
      </c>
      <c r="I13" s="381"/>
      <c r="J13" s="380"/>
      <c r="K13" s="380">
        <v>1</v>
      </c>
      <c r="L13" s="380">
        <v>12</v>
      </c>
      <c r="M13" s="380">
        <v>331</v>
      </c>
      <c r="N13" s="380">
        <v>2</v>
      </c>
      <c r="O13" s="380"/>
      <c r="P13" s="380"/>
      <c r="Q13" s="380">
        <v>1</v>
      </c>
      <c r="R13" s="380">
        <v>1</v>
      </c>
      <c r="S13" s="380">
        <v>1</v>
      </c>
      <c r="T13" s="380">
        <v>3</v>
      </c>
      <c r="U13" s="380">
        <v>14</v>
      </c>
      <c r="V13" s="380">
        <v>13</v>
      </c>
      <c r="W13" s="380">
        <v>6</v>
      </c>
      <c r="X13" s="382">
        <v>23</v>
      </c>
      <c r="Y13" s="383">
        <v>81</v>
      </c>
      <c r="Z13" s="382">
        <v>399</v>
      </c>
      <c r="AA13" s="380"/>
      <c r="AB13" s="380">
        <v>1</v>
      </c>
      <c r="AC13" s="380">
        <v>4</v>
      </c>
      <c r="AD13" s="380">
        <v>33</v>
      </c>
      <c r="AE13" s="380">
        <v>98</v>
      </c>
      <c r="AF13" s="380"/>
      <c r="AG13" s="380"/>
      <c r="AH13" s="380"/>
      <c r="AI13" s="380"/>
      <c r="AJ13" s="380"/>
      <c r="AK13" s="380"/>
      <c r="AL13" s="380">
        <f t="shared" si="2"/>
        <v>535</v>
      </c>
      <c r="AM13" s="380">
        <v>290</v>
      </c>
      <c r="AN13" s="380">
        <v>40</v>
      </c>
      <c r="AO13" s="380">
        <v>17</v>
      </c>
      <c r="AP13" s="380">
        <v>1</v>
      </c>
      <c r="AQ13" s="380"/>
      <c r="AR13" s="380"/>
      <c r="AS13" s="383">
        <f t="shared" si="3"/>
        <v>348</v>
      </c>
    </row>
    <row r="14" spans="1:45" ht="15.75" customHeight="1">
      <c r="A14" s="336"/>
      <c r="B14" s="687"/>
      <c r="C14" s="364" t="s">
        <v>178</v>
      </c>
      <c r="D14" s="360">
        <v>25294</v>
      </c>
      <c r="E14" s="380">
        <v>1</v>
      </c>
      <c r="F14" s="380">
        <v>1</v>
      </c>
      <c r="G14" s="380"/>
      <c r="H14" s="380">
        <v>37</v>
      </c>
      <c r="I14" s="381"/>
      <c r="J14" s="380"/>
      <c r="K14" s="380">
        <v>1</v>
      </c>
      <c r="L14" s="380">
        <v>5</v>
      </c>
      <c r="M14" s="380">
        <v>416</v>
      </c>
      <c r="N14" s="380">
        <v>3</v>
      </c>
      <c r="O14" s="380"/>
      <c r="P14" s="380"/>
      <c r="Q14" s="380"/>
      <c r="R14" s="380">
        <v>1</v>
      </c>
      <c r="S14" s="380">
        <v>1</v>
      </c>
      <c r="T14" s="380">
        <v>3</v>
      </c>
      <c r="U14" s="380">
        <v>5</v>
      </c>
      <c r="V14" s="380">
        <v>29</v>
      </c>
      <c r="W14" s="380">
        <v>1</v>
      </c>
      <c r="X14" s="382">
        <v>1</v>
      </c>
      <c r="Y14" s="383">
        <v>19</v>
      </c>
      <c r="Z14" s="382">
        <v>11</v>
      </c>
      <c r="AA14" s="380"/>
      <c r="AB14" s="380"/>
      <c r="AC14" s="380"/>
      <c r="AD14" s="380">
        <v>48</v>
      </c>
      <c r="AE14" s="380">
        <v>79</v>
      </c>
      <c r="AF14" s="380"/>
      <c r="AG14" s="380"/>
      <c r="AH14" s="380"/>
      <c r="AI14" s="380"/>
      <c r="AJ14" s="380"/>
      <c r="AK14" s="380"/>
      <c r="AL14" s="380">
        <f t="shared" si="2"/>
        <v>138</v>
      </c>
      <c r="AM14" s="380">
        <v>11</v>
      </c>
      <c r="AN14" s="380">
        <v>21</v>
      </c>
      <c r="AO14" s="380"/>
      <c r="AP14" s="380"/>
      <c r="AQ14" s="380"/>
      <c r="AR14" s="380"/>
      <c r="AS14" s="383">
        <v>32</v>
      </c>
    </row>
    <row r="15" spans="1:45" ht="15.75" customHeight="1">
      <c r="A15" s="334"/>
      <c r="B15" s="688"/>
      <c r="C15" s="699" t="s">
        <v>147</v>
      </c>
      <c r="D15" s="700"/>
      <c r="E15" s="384">
        <f>SUM(E7:E14)</f>
        <v>8</v>
      </c>
      <c r="F15" s="384">
        <f aca="true" t="shared" si="4" ref="F15:W15">SUM(F7:F14)</f>
        <v>10</v>
      </c>
      <c r="G15" s="384">
        <f t="shared" si="4"/>
        <v>11</v>
      </c>
      <c r="H15" s="384">
        <f t="shared" si="4"/>
        <v>685</v>
      </c>
      <c r="I15" s="523">
        <f>SUM(I7:I14)</f>
        <v>1</v>
      </c>
      <c r="J15" s="384">
        <f t="shared" si="4"/>
        <v>3</v>
      </c>
      <c r="K15" s="384">
        <f t="shared" si="4"/>
        <v>12</v>
      </c>
      <c r="L15" s="384">
        <f t="shared" si="4"/>
        <v>108</v>
      </c>
      <c r="M15" s="384">
        <f t="shared" si="4"/>
        <v>3085</v>
      </c>
      <c r="N15" s="384">
        <f t="shared" si="4"/>
        <v>47</v>
      </c>
      <c r="O15" s="384">
        <f t="shared" si="4"/>
        <v>3</v>
      </c>
      <c r="P15" s="384">
        <f t="shared" si="4"/>
        <v>1</v>
      </c>
      <c r="Q15" s="384">
        <f t="shared" si="4"/>
        <v>1</v>
      </c>
      <c r="R15" s="384">
        <f t="shared" si="4"/>
        <v>7</v>
      </c>
      <c r="S15" s="384">
        <f t="shared" si="4"/>
        <v>8</v>
      </c>
      <c r="T15" s="384">
        <f t="shared" si="4"/>
        <v>36</v>
      </c>
      <c r="U15" s="384">
        <f t="shared" si="4"/>
        <v>110</v>
      </c>
      <c r="V15" s="384">
        <f t="shared" si="4"/>
        <v>100</v>
      </c>
      <c r="W15" s="384">
        <f t="shared" si="4"/>
        <v>48</v>
      </c>
      <c r="X15" s="385">
        <f aca="true" t="shared" si="5" ref="X15:AK15">SUM(X7:X14)</f>
        <v>106</v>
      </c>
      <c r="Y15" s="386">
        <f t="shared" si="5"/>
        <v>432</v>
      </c>
      <c r="Z15" s="385">
        <f t="shared" si="5"/>
        <v>4870</v>
      </c>
      <c r="AA15" s="385">
        <f t="shared" si="5"/>
        <v>12</v>
      </c>
      <c r="AB15" s="385">
        <f t="shared" si="5"/>
        <v>25</v>
      </c>
      <c r="AC15" s="384">
        <f t="shared" si="5"/>
        <v>80</v>
      </c>
      <c r="AD15" s="384">
        <f t="shared" si="5"/>
        <v>875</v>
      </c>
      <c r="AE15" s="384">
        <f t="shared" si="5"/>
        <v>492</v>
      </c>
      <c r="AF15" s="384">
        <f t="shared" si="5"/>
        <v>86</v>
      </c>
      <c r="AG15" s="384">
        <f t="shared" si="5"/>
        <v>3</v>
      </c>
      <c r="AH15" s="384">
        <f t="shared" si="5"/>
        <v>6</v>
      </c>
      <c r="AI15" s="384">
        <f t="shared" si="5"/>
        <v>31</v>
      </c>
      <c r="AJ15" s="384">
        <f t="shared" si="5"/>
        <v>13</v>
      </c>
      <c r="AK15" s="384">
        <f t="shared" si="5"/>
        <v>3</v>
      </c>
      <c r="AL15" s="384">
        <f t="shared" si="2"/>
        <v>6496</v>
      </c>
      <c r="AM15" s="384">
        <f aca="true" t="shared" si="6" ref="AM15:AR15">SUM(AM7:AM14)</f>
        <v>869</v>
      </c>
      <c r="AN15" s="384">
        <f t="shared" si="6"/>
        <v>211</v>
      </c>
      <c r="AO15" s="384">
        <f t="shared" si="6"/>
        <v>195</v>
      </c>
      <c r="AP15" s="384">
        <f t="shared" si="6"/>
        <v>57</v>
      </c>
      <c r="AQ15" s="384">
        <f t="shared" si="6"/>
        <v>0</v>
      </c>
      <c r="AR15" s="384">
        <f t="shared" si="6"/>
        <v>0</v>
      </c>
      <c r="AS15" s="386">
        <f>SUM(AS7:AS14)</f>
        <v>1332</v>
      </c>
    </row>
    <row r="16" spans="1:45" ht="15.75" customHeight="1">
      <c r="A16" s="334"/>
      <c r="B16" s="676" t="s">
        <v>34</v>
      </c>
      <c r="C16" s="364" t="s">
        <v>272</v>
      </c>
      <c r="D16" s="361">
        <v>26024</v>
      </c>
      <c r="E16" s="387">
        <v>1</v>
      </c>
      <c r="F16" s="387">
        <v>2</v>
      </c>
      <c r="G16" s="387">
        <v>4</v>
      </c>
      <c r="H16" s="387">
        <v>130</v>
      </c>
      <c r="I16" s="387"/>
      <c r="J16" s="387"/>
      <c r="K16" s="387"/>
      <c r="L16" s="387"/>
      <c r="M16" s="387"/>
      <c r="N16" s="387">
        <v>4</v>
      </c>
      <c r="O16" s="387"/>
      <c r="P16" s="387"/>
      <c r="Q16" s="387">
        <v>1</v>
      </c>
      <c r="R16" s="387"/>
      <c r="S16" s="387">
        <v>2</v>
      </c>
      <c r="T16" s="387">
        <v>8</v>
      </c>
      <c r="U16" s="387"/>
      <c r="V16" s="387"/>
      <c r="W16" s="387"/>
      <c r="X16" s="388">
        <v>21</v>
      </c>
      <c r="Y16" s="389">
        <v>95</v>
      </c>
      <c r="Z16" s="388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9"/>
    </row>
    <row r="17" spans="1:45" ht="15.75" customHeight="1">
      <c r="A17" s="334"/>
      <c r="B17" s="679"/>
      <c r="C17" s="673" t="s">
        <v>9</v>
      </c>
      <c r="D17" s="674"/>
      <c r="E17" s="390">
        <f>SUM(E18:E22)</f>
        <v>0</v>
      </c>
      <c r="F17" s="390">
        <f aca="true" t="shared" si="7" ref="F17:L17">SUM(F18:F22)</f>
        <v>0</v>
      </c>
      <c r="G17" s="390">
        <f t="shared" si="7"/>
        <v>0</v>
      </c>
      <c r="H17" s="390">
        <f t="shared" si="7"/>
        <v>0</v>
      </c>
      <c r="I17" s="390"/>
      <c r="J17" s="390">
        <f t="shared" si="7"/>
        <v>0</v>
      </c>
      <c r="K17" s="390">
        <f t="shared" si="7"/>
        <v>5</v>
      </c>
      <c r="L17" s="390">
        <f t="shared" si="7"/>
        <v>38</v>
      </c>
      <c r="M17" s="390">
        <v>1219</v>
      </c>
      <c r="N17" s="390"/>
      <c r="O17" s="390"/>
      <c r="P17" s="390"/>
      <c r="Q17" s="390"/>
      <c r="R17" s="390"/>
      <c r="S17" s="390"/>
      <c r="T17" s="390"/>
      <c r="U17" s="390">
        <f>SUM(U18:U22)</f>
        <v>25</v>
      </c>
      <c r="V17" s="390">
        <f>SUM(V18:V22)</f>
        <v>72</v>
      </c>
      <c r="W17" s="390">
        <f>SUM(W18:W22)</f>
        <v>9</v>
      </c>
      <c r="X17" s="391">
        <f>SUM(X18:X22)</f>
        <v>0</v>
      </c>
      <c r="Y17" s="392">
        <f>SUM(Y18:Y22)</f>
        <v>0</v>
      </c>
      <c r="Z17" s="565">
        <f>SUM(Z18:Z22)</f>
        <v>584</v>
      </c>
      <c r="AA17" s="565">
        <f>SUM(AA18:AA22)</f>
        <v>15</v>
      </c>
      <c r="AB17" s="565">
        <v>1</v>
      </c>
      <c r="AC17" s="565">
        <v>4</v>
      </c>
      <c r="AD17" s="565">
        <v>345</v>
      </c>
      <c r="AE17" s="565">
        <v>325</v>
      </c>
      <c r="AF17" s="565">
        <v>18</v>
      </c>
      <c r="AG17" s="565">
        <v>0</v>
      </c>
      <c r="AH17" s="565">
        <v>0</v>
      </c>
      <c r="AI17" s="565">
        <v>0</v>
      </c>
      <c r="AJ17" s="565">
        <v>1</v>
      </c>
      <c r="AK17" s="565"/>
      <c r="AL17" s="565">
        <f>SUM(Z17:AK17)</f>
        <v>1293</v>
      </c>
      <c r="AM17" s="565">
        <f>SUM(AM18:AM22)</f>
        <v>20</v>
      </c>
      <c r="AN17" s="565">
        <f aca="true" t="shared" si="8" ref="AN17:AS17">SUM(AN18:AN22)</f>
        <v>5</v>
      </c>
      <c r="AO17" s="565">
        <f t="shared" si="8"/>
        <v>17</v>
      </c>
      <c r="AP17" s="391">
        <f t="shared" si="8"/>
        <v>0</v>
      </c>
      <c r="AQ17" s="391">
        <f t="shared" si="8"/>
        <v>0</v>
      </c>
      <c r="AR17" s="391">
        <f t="shared" si="8"/>
        <v>34</v>
      </c>
      <c r="AS17" s="392">
        <f t="shared" si="8"/>
        <v>76</v>
      </c>
    </row>
    <row r="18" spans="1:45" ht="15.75" customHeight="1">
      <c r="A18" s="334"/>
      <c r="B18" s="679"/>
      <c r="C18" s="349" t="s">
        <v>273</v>
      </c>
      <c r="D18" s="19"/>
      <c r="E18" s="380"/>
      <c r="F18" s="380"/>
      <c r="G18" s="380"/>
      <c r="H18" s="380"/>
      <c r="I18" s="380"/>
      <c r="J18" s="380"/>
      <c r="K18" s="380">
        <v>1</v>
      </c>
      <c r="L18" s="380">
        <v>6</v>
      </c>
      <c r="M18" s="553">
        <v>211</v>
      </c>
      <c r="N18" s="380"/>
      <c r="O18" s="380"/>
      <c r="P18" s="380"/>
      <c r="Q18" s="380"/>
      <c r="R18" s="380"/>
      <c r="S18" s="380"/>
      <c r="T18" s="380"/>
      <c r="U18" s="380">
        <v>8</v>
      </c>
      <c r="V18" s="380">
        <v>16</v>
      </c>
      <c r="W18" s="380"/>
      <c r="X18" s="382"/>
      <c r="Y18" s="383"/>
      <c r="Z18" s="382">
        <v>280</v>
      </c>
      <c r="AA18" s="380">
        <v>15</v>
      </c>
      <c r="AB18" s="380"/>
      <c r="AC18" s="380"/>
      <c r="AD18" s="380">
        <v>35</v>
      </c>
      <c r="AE18" s="380">
        <v>56</v>
      </c>
      <c r="AF18" s="380">
        <v>18</v>
      </c>
      <c r="AG18" s="380"/>
      <c r="AH18" s="380"/>
      <c r="AI18" s="380"/>
      <c r="AJ18" s="380"/>
      <c r="AK18" s="380"/>
      <c r="AL18" s="380">
        <f t="shared" si="2"/>
        <v>404</v>
      </c>
      <c r="AM18" s="380">
        <v>20</v>
      </c>
      <c r="AN18" s="380">
        <v>5</v>
      </c>
      <c r="AO18" s="380">
        <v>5</v>
      </c>
      <c r="AP18" s="380"/>
      <c r="AQ18" s="380"/>
      <c r="AR18" s="380">
        <v>34</v>
      </c>
      <c r="AS18" s="383">
        <f>SUM(AM18:AR18)</f>
        <v>64</v>
      </c>
    </row>
    <row r="19" spans="1:45" ht="15.75" customHeight="1">
      <c r="A19" s="334"/>
      <c r="B19" s="679"/>
      <c r="C19" s="349" t="s">
        <v>274</v>
      </c>
      <c r="D19" s="19"/>
      <c r="E19" s="380"/>
      <c r="F19" s="380"/>
      <c r="G19" s="380"/>
      <c r="H19" s="380"/>
      <c r="I19" s="380"/>
      <c r="J19" s="380"/>
      <c r="K19" s="380">
        <v>1</v>
      </c>
      <c r="L19" s="380">
        <v>3</v>
      </c>
      <c r="M19" s="553">
        <v>178</v>
      </c>
      <c r="N19" s="380"/>
      <c r="O19" s="380"/>
      <c r="P19" s="380"/>
      <c r="Q19" s="380"/>
      <c r="R19" s="380"/>
      <c r="S19" s="380"/>
      <c r="T19" s="380"/>
      <c r="U19" s="380">
        <v>4</v>
      </c>
      <c r="V19" s="380">
        <v>9</v>
      </c>
      <c r="W19" s="380">
        <v>2</v>
      </c>
      <c r="X19" s="382"/>
      <c r="Y19" s="393"/>
      <c r="Z19" s="394">
        <v>25</v>
      </c>
      <c r="AA19" s="380"/>
      <c r="AB19" s="380">
        <v>1</v>
      </c>
      <c r="AC19" s="380">
        <v>3</v>
      </c>
      <c r="AD19" s="380">
        <v>48</v>
      </c>
      <c r="AE19" s="380">
        <v>25</v>
      </c>
      <c r="AF19" s="380"/>
      <c r="AG19" s="380"/>
      <c r="AH19" s="380"/>
      <c r="AI19" s="380"/>
      <c r="AJ19" s="380"/>
      <c r="AK19" s="380"/>
      <c r="AL19" s="380">
        <f t="shared" si="2"/>
        <v>102</v>
      </c>
      <c r="AM19" s="380"/>
      <c r="AN19" s="380"/>
      <c r="AO19" s="380">
        <v>2</v>
      </c>
      <c r="AP19" s="380"/>
      <c r="AQ19" s="380"/>
      <c r="AR19" s="380"/>
      <c r="AS19" s="383">
        <f>SUM(AM19:AR19)</f>
        <v>2</v>
      </c>
    </row>
    <row r="20" spans="1:45" ht="15.75" customHeight="1">
      <c r="A20" s="334"/>
      <c r="B20" s="679"/>
      <c r="C20" s="349" t="s">
        <v>252</v>
      </c>
      <c r="D20" s="19"/>
      <c r="E20" s="380"/>
      <c r="F20" s="380"/>
      <c r="G20" s="380"/>
      <c r="H20" s="380"/>
      <c r="I20" s="380"/>
      <c r="J20" s="380"/>
      <c r="K20" s="380">
        <v>1</v>
      </c>
      <c r="L20" s="380">
        <v>18</v>
      </c>
      <c r="M20" s="553">
        <v>369</v>
      </c>
      <c r="N20" s="380"/>
      <c r="O20" s="380"/>
      <c r="P20" s="380"/>
      <c r="Q20" s="380"/>
      <c r="R20" s="380"/>
      <c r="S20" s="380"/>
      <c r="T20" s="380"/>
      <c r="U20" s="380">
        <v>10</v>
      </c>
      <c r="V20" s="380">
        <v>16</v>
      </c>
      <c r="W20" s="380">
        <v>2</v>
      </c>
      <c r="X20" s="382"/>
      <c r="Y20" s="393"/>
      <c r="Z20" s="394">
        <v>201</v>
      </c>
      <c r="AA20" s="380"/>
      <c r="AB20" s="380"/>
      <c r="AC20" s="380">
        <v>1</v>
      </c>
      <c r="AD20" s="380">
        <v>99</v>
      </c>
      <c r="AE20" s="380">
        <v>71</v>
      </c>
      <c r="AF20" s="380"/>
      <c r="AG20" s="380"/>
      <c r="AH20" s="380"/>
      <c r="AI20" s="380"/>
      <c r="AJ20" s="380"/>
      <c r="AK20" s="380"/>
      <c r="AL20" s="380">
        <f t="shared" si="2"/>
        <v>372</v>
      </c>
      <c r="AM20" s="380"/>
      <c r="AN20" s="380"/>
      <c r="AO20" s="380">
        <v>4</v>
      </c>
      <c r="AP20" s="380"/>
      <c r="AQ20" s="380"/>
      <c r="AR20" s="380"/>
      <c r="AS20" s="383">
        <f>SUM(AM20:AR20)</f>
        <v>4</v>
      </c>
    </row>
    <row r="21" spans="1:45" ht="15.75" customHeight="1">
      <c r="A21" s="334"/>
      <c r="B21" s="679"/>
      <c r="C21" s="349" t="s">
        <v>275</v>
      </c>
      <c r="D21" s="19"/>
      <c r="E21" s="380"/>
      <c r="F21" s="380"/>
      <c r="G21" s="380"/>
      <c r="H21" s="380"/>
      <c r="I21" s="380"/>
      <c r="J21" s="380"/>
      <c r="K21" s="380">
        <v>1</v>
      </c>
      <c r="L21" s="380">
        <v>6</v>
      </c>
      <c r="M21" s="553">
        <v>211</v>
      </c>
      <c r="N21" s="380"/>
      <c r="O21" s="380"/>
      <c r="P21" s="380"/>
      <c r="Q21" s="380"/>
      <c r="R21" s="380"/>
      <c r="S21" s="380"/>
      <c r="T21" s="380"/>
      <c r="U21" s="380">
        <v>2</v>
      </c>
      <c r="V21" s="380">
        <v>15</v>
      </c>
      <c r="W21" s="380">
        <v>5</v>
      </c>
      <c r="X21" s="382"/>
      <c r="Y21" s="393"/>
      <c r="Z21" s="394">
        <v>78</v>
      </c>
      <c r="AA21" s="380"/>
      <c r="AB21" s="380"/>
      <c r="AC21" s="380"/>
      <c r="AD21" s="380">
        <v>83</v>
      </c>
      <c r="AE21" s="380">
        <v>117</v>
      </c>
      <c r="AF21" s="380"/>
      <c r="AG21" s="380"/>
      <c r="AH21" s="380"/>
      <c r="AI21" s="380"/>
      <c r="AJ21" s="380">
        <v>1</v>
      </c>
      <c r="AK21" s="380"/>
      <c r="AL21" s="380">
        <f t="shared" si="2"/>
        <v>279</v>
      </c>
      <c r="AM21" s="380"/>
      <c r="AN21" s="380"/>
      <c r="AO21" s="380">
        <v>6</v>
      </c>
      <c r="AP21" s="380"/>
      <c r="AQ21" s="380"/>
      <c r="AR21" s="380"/>
      <c r="AS21" s="383">
        <f>SUM(AM21:AR21)</f>
        <v>6</v>
      </c>
    </row>
    <row r="22" spans="1:45" ht="15.75" customHeight="1">
      <c r="A22" s="334"/>
      <c r="B22" s="679"/>
      <c r="C22" s="351" t="s">
        <v>276</v>
      </c>
      <c r="D22" s="19"/>
      <c r="E22" s="380"/>
      <c r="F22" s="380"/>
      <c r="G22" s="380"/>
      <c r="H22" s="380"/>
      <c r="I22" s="380"/>
      <c r="J22" s="380"/>
      <c r="K22" s="380">
        <v>1</v>
      </c>
      <c r="L22" s="380">
        <v>5</v>
      </c>
      <c r="M22" s="553">
        <v>250</v>
      </c>
      <c r="N22" s="380"/>
      <c r="O22" s="380"/>
      <c r="P22" s="380"/>
      <c r="Q22" s="380"/>
      <c r="R22" s="380"/>
      <c r="S22" s="380"/>
      <c r="T22" s="380"/>
      <c r="U22" s="380">
        <v>1</v>
      </c>
      <c r="V22" s="380">
        <v>16</v>
      </c>
      <c r="W22" s="380"/>
      <c r="X22" s="382"/>
      <c r="Y22" s="393"/>
      <c r="Z22" s="394"/>
      <c r="AA22" s="380"/>
      <c r="AB22" s="380"/>
      <c r="AC22" s="380"/>
      <c r="AD22" s="380">
        <v>81</v>
      </c>
      <c r="AE22" s="380">
        <v>56</v>
      </c>
      <c r="AF22" s="380"/>
      <c r="AG22" s="380"/>
      <c r="AH22" s="380"/>
      <c r="AI22" s="380"/>
      <c r="AJ22" s="380"/>
      <c r="AK22" s="380"/>
      <c r="AL22" s="380">
        <f t="shared" si="2"/>
        <v>137</v>
      </c>
      <c r="AM22" s="380"/>
      <c r="AN22" s="380"/>
      <c r="AO22" s="380"/>
      <c r="AP22" s="380"/>
      <c r="AQ22" s="380"/>
      <c r="AR22" s="380"/>
      <c r="AS22" s="383"/>
    </row>
    <row r="23" spans="1:45" ht="15.75" customHeight="1">
      <c r="A23" s="334"/>
      <c r="B23" s="678" t="s">
        <v>35</v>
      </c>
      <c r="C23" s="350" t="s">
        <v>277</v>
      </c>
      <c r="D23" s="362">
        <v>25659</v>
      </c>
      <c r="E23" s="376">
        <v>1</v>
      </c>
      <c r="F23" s="376">
        <v>1</v>
      </c>
      <c r="G23" s="376"/>
      <c r="H23" s="376">
        <v>35</v>
      </c>
      <c r="I23" s="376"/>
      <c r="J23" s="376"/>
      <c r="K23" s="376"/>
      <c r="L23" s="376"/>
      <c r="M23" s="376"/>
      <c r="N23" s="376">
        <v>2</v>
      </c>
      <c r="O23" s="376"/>
      <c r="P23" s="376"/>
      <c r="Q23" s="376"/>
      <c r="R23" s="376"/>
      <c r="S23" s="376"/>
      <c r="T23" s="376">
        <v>3</v>
      </c>
      <c r="U23" s="376"/>
      <c r="V23" s="376"/>
      <c r="W23" s="376"/>
      <c r="X23" s="378">
        <v>2</v>
      </c>
      <c r="Y23" s="395">
        <v>21</v>
      </c>
      <c r="Z23" s="39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9"/>
    </row>
    <row r="24" spans="1:45" ht="15.75" customHeight="1">
      <c r="A24" s="337"/>
      <c r="B24" s="679"/>
      <c r="C24" s="673" t="s">
        <v>9</v>
      </c>
      <c r="D24" s="674"/>
      <c r="E24" s="390">
        <f aca="true" t="shared" si="9" ref="E24:K24">SUM(E25:E29)</f>
        <v>0</v>
      </c>
      <c r="F24" s="390">
        <f t="shared" si="9"/>
        <v>0</v>
      </c>
      <c r="G24" s="390">
        <f t="shared" si="9"/>
        <v>0</v>
      </c>
      <c r="H24" s="390">
        <f t="shared" si="9"/>
        <v>0</v>
      </c>
      <c r="I24" s="390"/>
      <c r="J24" s="390">
        <f t="shared" si="9"/>
        <v>0</v>
      </c>
      <c r="K24" s="390">
        <f t="shared" si="9"/>
        <v>5</v>
      </c>
      <c r="L24" s="390">
        <f>SUM(L25:L29)</f>
        <v>8</v>
      </c>
      <c r="M24" s="390">
        <v>233</v>
      </c>
      <c r="N24" s="390"/>
      <c r="O24" s="390"/>
      <c r="P24" s="390"/>
      <c r="Q24" s="390"/>
      <c r="R24" s="390"/>
      <c r="S24" s="390"/>
      <c r="T24" s="390"/>
      <c r="U24" s="390">
        <f>SUM(U25:U29)</f>
        <v>11</v>
      </c>
      <c r="V24" s="390">
        <f>SUM(V25:V29)</f>
        <v>10</v>
      </c>
      <c r="W24" s="390">
        <f>SUM(W25:W29)</f>
        <v>0</v>
      </c>
      <c r="X24" s="390">
        <f>SUM(X25:X29)</f>
        <v>0</v>
      </c>
      <c r="Y24" s="392">
        <f>SUM(Y25:Y29)</f>
        <v>0</v>
      </c>
      <c r="Z24" s="391">
        <f>SUM(Z25:Z29)</f>
        <v>0</v>
      </c>
      <c r="AA24" s="390">
        <f>SUM(AA25:AA29)</f>
        <v>0</v>
      </c>
      <c r="AB24" s="390">
        <f>SUM(AB25:AB29)</f>
        <v>1</v>
      </c>
      <c r="AC24" s="390">
        <f aca="true" t="shared" si="10" ref="AC24:AS24">SUM(AC25:AC29)</f>
        <v>11</v>
      </c>
      <c r="AD24" s="390">
        <f t="shared" si="10"/>
        <v>195</v>
      </c>
      <c r="AE24" s="390">
        <f t="shared" si="10"/>
        <v>44</v>
      </c>
      <c r="AF24" s="390">
        <f t="shared" si="10"/>
        <v>1</v>
      </c>
      <c r="AG24" s="390">
        <f t="shared" si="10"/>
        <v>0</v>
      </c>
      <c r="AH24" s="390">
        <f t="shared" si="10"/>
        <v>0</v>
      </c>
      <c r="AI24" s="390">
        <f t="shared" si="10"/>
        <v>0</v>
      </c>
      <c r="AJ24" s="390">
        <f t="shared" si="10"/>
        <v>0</v>
      </c>
      <c r="AK24" s="390">
        <f t="shared" si="10"/>
        <v>0</v>
      </c>
      <c r="AL24" s="390">
        <f t="shared" si="2"/>
        <v>252</v>
      </c>
      <c r="AM24" s="390">
        <f t="shared" si="10"/>
        <v>0</v>
      </c>
      <c r="AN24" s="390">
        <f t="shared" si="10"/>
        <v>0</v>
      </c>
      <c r="AO24" s="390">
        <f t="shared" si="10"/>
        <v>0</v>
      </c>
      <c r="AP24" s="390">
        <f t="shared" si="10"/>
        <v>0</v>
      </c>
      <c r="AQ24" s="390">
        <f t="shared" si="10"/>
        <v>0</v>
      </c>
      <c r="AR24" s="390">
        <f t="shared" si="10"/>
        <v>0</v>
      </c>
      <c r="AS24" s="392">
        <f t="shared" si="10"/>
        <v>0</v>
      </c>
    </row>
    <row r="25" spans="1:45" ht="15.75" customHeight="1">
      <c r="A25" s="334"/>
      <c r="B25" s="679"/>
      <c r="C25" s="349" t="s">
        <v>278</v>
      </c>
      <c r="D25" s="19"/>
      <c r="E25" s="380"/>
      <c r="F25" s="380"/>
      <c r="G25" s="380"/>
      <c r="H25" s="380"/>
      <c r="I25" s="380"/>
      <c r="J25" s="380"/>
      <c r="K25" s="380">
        <v>1</v>
      </c>
      <c r="L25" s="380">
        <v>3</v>
      </c>
      <c r="M25" s="553">
        <v>63</v>
      </c>
      <c r="N25" s="380"/>
      <c r="O25" s="380"/>
      <c r="P25" s="380"/>
      <c r="Q25" s="380"/>
      <c r="R25" s="380"/>
      <c r="S25" s="380"/>
      <c r="T25" s="380"/>
      <c r="U25" s="380">
        <v>3</v>
      </c>
      <c r="V25" s="380">
        <v>3</v>
      </c>
      <c r="W25" s="380"/>
      <c r="X25" s="382"/>
      <c r="Y25" s="393"/>
      <c r="Z25" s="394"/>
      <c r="AA25" s="380"/>
      <c r="AB25" s="380"/>
      <c r="AC25" s="380"/>
      <c r="AD25" s="380">
        <v>41</v>
      </c>
      <c r="AE25" s="380">
        <v>6</v>
      </c>
      <c r="AF25" s="380">
        <v>1</v>
      </c>
      <c r="AG25" s="380"/>
      <c r="AH25" s="380"/>
      <c r="AI25" s="380"/>
      <c r="AJ25" s="380"/>
      <c r="AK25" s="380"/>
      <c r="AL25" s="380">
        <f t="shared" si="2"/>
        <v>48</v>
      </c>
      <c r="AM25" s="380"/>
      <c r="AN25" s="380"/>
      <c r="AO25" s="380"/>
      <c r="AP25" s="380"/>
      <c r="AQ25" s="380"/>
      <c r="AR25" s="380"/>
      <c r="AS25" s="383"/>
    </row>
    <row r="26" spans="1:45" ht="15.75" customHeight="1">
      <c r="A26" s="334"/>
      <c r="B26" s="679"/>
      <c r="C26" s="349" t="s">
        <v>279</v>
      </c>
      <c r="D26" s="19"/>
      <c r="E26" s="380"/>
      <c r="F26" s="380"/>
      <c r="G26" s="380"/>
      <c r="H26" s="380"/>
      <c r="I26" s="380"/>
      <c r="J26" s="380"/>
      <c r="K26" s="380">
        <v>1</v>
      </c>
      <c r="L26" s="380"/>
      <c r="M26" s="553">
        <v>31</v>
      </c>
      <c r="N26" s="380"/>
      <c r="O26" s="380"/>
      <c r="P26" s="380"/>
      <c r="Q26" s="380"/>
      <c r="R26" s="380"/>
      <c r="S26" s="380"/>
      <c r="T26" s="380"/>
      <c r="U26" s="380">
        <v>2</v>
      </c>
      <c r="V26" s="380">
        <v>1</v>
      </c>
      <c r="W26" s="380"/>
      <c r="X26" s="382"/>
      <c r="Y26" s="393"/>
      <c r="Z26" s="394"/>
      <c r="AA26" s="380"/>
      <c r="AB26" s="380"/>
      <c r="AC26" s="380">
        <v>4</v>
      </c>
      <c r="AD26" s="380">
        <v>35</v>
      </c>
      <c r="AE26" s="380">
        <v>2</v>
      </c>
      <c r="AF26" s="380"/>
      <c r="AG26" s="380"/>
      <c r="AH26" s="380"/>
      <c r="AI26" s="380"/>
      <c r="AJ26" s="380"/>
      <c r="AK26" s="380"/>
      <c r="AL26" s="380">
        <f t="shared" si="2"/>
        <v>41</v>
      </c>
      <c r="AM26" s="380"/>
      <c r="AN26" s="380"/>
      <c r="AO26" s="380"/>
      <c r="AP26" s="380"/>
      <c r="AQ26" s="380"/>
      <c r="AR26" s="380"/>
      <c r="AS26" s="383"/>
    </row>
    <row r="27" spans="1:45" ht="15.75" customHeight="1">
      <c r="A27" s="334"/>
      <c r="B27" s="679"/>
      <c r="C27" s="349" t="s">
        <v>280</v>
      </c>
      <c r="D27" s="19"/>
      <c r="E27" s="380"/>
      <c r="F27" s="380"/>
      <c r="G27" s="380"/>
      <c r="H27" s="380"/>
      <c r="I27" s="380"/>
      <c r="J27" s="380"/>
      <c r="K27" s="380">
        <v>1</v>
      </c>
      <c r="L27" s="380">
        <v>3</v>
      </c>
      <c r="M27" s="553">
        <v>62</v>
      </c>
      <c r="N27" s="380"/>
      <c r="O27" s="380"/>
      <c r="P27" s="380"/>
      <c r="Q27" s="380"/>
      <c r="R27" s="380"/>
      <c r="S27" s="380"/>
      <c r="T27" s="380"/>
      <c r="U27" s="380">
        <v>3</v>
      </c>
      <c r="V27" s="380">
        <v>3</v>
      </c>
      <c r="W27" s="380"/>
      <c r="X27" s="382"/>
      <c r="Y27" s="393"/>
      <c r="Z27" s="394"/>
      <c r="AA27" s="380"/>
      <c r="AB27" s="380">
        <v>1</v>
      </c>
      <c r="AC27" s="380">
        <v>3</v>
      </c>
      <c r="AD27" s="380">
        <v>51</v>
      </c>
      <c r="AE27" s="380">
        <v>32</v>
      </c>
      <c r="AF27" s="380"/>
      <c r="AG27" s="380"/>
      <c r="AH27" s="380"/>
      <c r="AI27" s="380"/>
      <c r="AJ27" s="380"/>
      <c r="AK27" s="380"/>
      <c r="AL27" s="380">
        <f t="shared" si="2"/>
        <v>87</v>
      </c>
      <c r="AM27" s="380"/>
      <c r="AN27" s="380"/>
      <c r="AO27" s="380"/>
      <c r="AP27" s="380"/>
      <c r="AQ27" s="380"/>
      <c r="AR27" s="380"/>
      <c r="AS27" s="383"/>
    </row>
    <row r="28" spans="1:45" ht="15.75" customHeight="1">
      <c r="A28" s="334"/>
      <c r="B28" s="679"/>
      <c r="C28" s="349" t="s">
        <v>281</v>
      </c>
      <c r="D28" s="19"/>
      <c r="E28" s="380"/>
      <c r="F28" s="380"/>
      <c r="G28" s="380"/>
      <c r="H28" s="380"/>
      <c r="I28" s="380"/>
      <c r="J28" s="380"/>
      <c r="K28" s="380">
        <v>1</v>
      </c>
      <c r="L28" s="380"/>
      <c r="M28" s="553">
        <v>26</v>
      </c>
      <c r="N28" s="380"/>
      <c r="O28" s="380"/>
      <c r="P28" s="380"/>
      <c r="Q28" s="380"/>
      <c r="R28" s="380"/>
      <c r="S28" s="380"/>
      <c r="T28" s="380"/>
      <c r="U28" s="380">
        <v>1</v>
      </c>
      <c r="V28" s="380">
        <v>1</v>
      </c>
      <c r="W28" s="380"/>
      <c r="X28" s="382"/>
      <c r="Y28" s="393"/>
      <c r="Z28" s="394"/>
      <c r="AA28" s="380"/>
      <c r="AB28" s="380"/>
      <c r="AC28" s="380">
        <v>1</v>
      </c>
      <c r="AD28" s="380">
        <v>40</v>
      </c>
      <c r="AE28" s="380">
        <v>1</v>
      </c>
      <c r="AF28" s="380"/>
      <c r="AG28" s="380"/>
      <c r="AH28" s="380"/>
      <c r="AI28" s="380"/>
      <c r="AJ28" s="380"/>
      <c r="AK28" s="380"/>
      <c r="AL28" s="380">
        <f t="shared" si="2"/>
        <v>42</v>
      </c>
      <c r="AM28" s="380"/>
      <c r="AN28" s="380"/>
      <c r="AO28" s="380"/>
      <c r="AP28" s="380"/>
      <c r="AQ28" s="380"/>
      <c r="AR28" s="380"/>
      <c r="AS28" s="383"/>
    </row>
    <row r="29" spans="1:45" ht="15.75" customHeight="1">
      <c r="A29" s="337"/>
      <c r="B29" s="679"/>
      <c r="C29" s="351" t="s">
        <v>282</v>
      </c>
      <c r="D29" s="53"/>
      <c r="E29" s="397"/>
      <c r="F29" s="397"/>
      <c r="G29" s="397"/>
      <c r="H29" s="397"/>
      <c r="I29" s="397"/>
      <c r="J29" s="397"/>
      <c r="K29" s="397">
        <v>1</v>
      </c>
      <c r="L29" s="397">
        <v>2</v>
      </c>
      <c r="M29" s="586">
        <v>51</v>
      </c>
      <c r="N29" s="397"/>
      <c r="O29" s="397"/>
      <c r="P29" s="397"/>
      <c r="Q29" s="397"/>
      <c r="R29" s="397"/>
      <c r="S29" s="397"/>
      <c r="T29" s="397"/>
      <c r="U29" s="397">
        <v>2</v>
      </c>
      <c r="V29" s="397">
        <v>2</v>
      </c>
      <c r="W29" s="397"/>
      <c r="X29" s="398"/>
      <c r="Y29" s="399"/>
      <c r="Z29" s="400"/>
      <c r="AA29" s="397"/>
      <c r="AB29" s="397"/>
      <c r="AC29" s="397">
        <v>3</v>
      </c>
      <c r="AD29" s="397">
        <v>28</v>
      </c>
      <c r="AE29" s="397">
        <v>3</v>
      </c>
      <c r="AF29" s="397"/>
      <c r="AG29" s="397"/>
      <c r="AH29" s="397"/>
      <c r="AI29" s="397"/>
      <c r="AJ29" s="397"/>
      <c r="AK29" s="397"/>
      <c r="AL29" s="397">
        <f t="shared" si="2"/>
        <v>34</v>
      </c>
      <c r="AM29" s="397"/>
      <c r="AN29" s="397"/>
      <c r="AO29" s="397"/>
      <c r="AP29" s="397"/>
      <c r="AQ29" s="397"/>
      <c r="AR29" s="397"/>
      <c r="AS29" s="401"/>
    </row>
    <row r="30" spans="1:45" ht="15.75" customHeight="1">
      <c r="A30" s="334"/>
      <c r="B30" s="683" t="s">
        <v>270</v>
      </c>
      <c r="C30" s="350" t="s">
        <v>277</v>
      </c>
      <c r="D30" s="362">
        <v>26755</v>
      </c>
      <c r="E30" s="376">
        <v>1</v>
      </c>
      <c r="F30" s="376">
        <v>1</v>
      </c>
      <c r="G30" s="376">
        <v>1</v>
      </c>
      <c r="H30" s="376">
        <v>50</v>
      </c>
      <c r="I30" s="376"/>
      <c r="J30" s="376"/>
      <c r="K30" s="376"/>
      <c r="L30" s="376"/>
      <c r="M30" s="376"/>
      <c r="N30" s="376">
        <v>3</v>
      </c>
      <c r="O30" s="376"/>
      <c r="P30" s="376"/>
      <c r="Q30" s="376"/>
      <c r="R30" s="376"/>
      <c r="S30" s="376"/>
      <c r="T30" s="376">
        <v>3</v>
      </c>
      <c r="U30" s="376"/>
      <c r="V30" s="376"/>
      <c r="W30" s="376"/>
      <c r="X30" s="378">
        <v>6</v>
      </c>
      <c r="Y30" s="395">
        <v>210</v>
      </c>
      <c r="Z30" s="396"/>
      <c r="AA30" s="376"/>
      <c r="AB30" s="376"/>
      <c r="AC30" s="376"/>
      <c r="AD30" s="376"/>
      <c r="AE30" s="376"/>
      <c r="AF30" s="376"/>
      <c r="AG30" s="376"/>
      <c r="AH30" s="376"/>
      <c r="AI30" s="376"/>
      <c r="AJ30" s="376"/>
      <c r="AK30" s="376"/>
      <c r="AL30" s="376"/>
      <c r="AM30" s="376"/>
      <c r="AN30" s="376"/>
      <c r="AO30" s="376"/>
      <c r="AP30" s="376"/>
      <c r="AQ30" s="376"/>
      <c r="AR30" s="376"/>
      <c r="AS30" s="379"/>
    </row>
    <row r="31" spans="1:45" ht="15.75" customHeight="1">
      <c r="A31" s="334"/>
      <c r="B31" s="684"/>
      <c r="C31" s="673" t="s">
        <v>9</v>
      </c>
      <c r="D31" s="674"/>
      <c r="E31" s="390">
        <f aca="true" t="shared" si="11" ref="E31:M31">SUM(E32:E34)</f>
        <v>0</v>
      </c>
      <c r="F31" s="390">
        <f t="shared" si="11"/>
        <v>0</v>
      </c>
      <c r="G31" s="390">
        <f t="shared" si="11"/>
        <v>0</v>
      </c>
      <c r="H31" s="390">
        <f t="shared" si="11"/>
        <v>0</v>
      </c>
      <c r="I31" s="390"/>
      <c r="J31" s="390">
        <f t="shared" si="11"/>
        <v>0</v>
      </c>
      <c r="K31" s="390">
        <f t="shared" si="11"/>
        <v>3</v>
      </c>
      <c r="L31" s="390">
        <f t="shared" si="11"/>
        <v>25</v>
      </c>
      <c r="M31" s="390">
        <f t="shared" si="11"/>
        <v>643</v>
      </c>
      <c r="N31" s="390"/>
      <c r="O31" s="390"/>
      <c r="P31" s="390"/>
      <c r="Q31" s="390"/>
      <c r="R31" s="390"/>
      <c r="S31" s="390"/>
      <c r="T31" s="390"/>
      <c r="U31" s="390">
        <f>SUM(U32:U34)</f>
        <v>13</v>
      </c>
      <c r="V31" s="390">
        <f>SUM(V32:V34)</f>
        <v>46</v>
      </c>
      <c r="W31" s="390">
        <f>SUM(W32:W34)</f>
        <v>8</v>
      </c>
      <c r="X31" s="391">
        <f aca="true" t="shared" si="12" ref="X31:AE31">SUM(X32:X34)</f>
        <v>0</v>
      </c>
      <c r="Y31" s="402">
        <f t="shared" si="12"/>
        <v>0</v>
      </c>
      <c r="Z31" s="403">
        <f t="shared" si="12"/>
        <v>472</v>
      </c>
      <c r="AA31" s="390">
        <f t="shared" si="12"/>
        <v>0</v>
      </c>
      <c r="AB31" s="390">
        <f t="shared" si="12"/>
        <v>0</v>
      </c>
      <c r="AC31" s="390">
        <f t="shared" si="12"/>
        <v>0</v>
      </c>
      <c r="AD31" s="390">
        <f t="shared" si="12"/>
        <v>206</v>
      </c>
      <c r="AE31" s="390">
        <f t="shared" si="12"/>
        <v>153</v>
      </c>
      <c r="AF31" s="390">
        <f aca="true" t="shared" si="13" ref="AF31:AK31">SUM(AF32:AF34)</f>
        <v>0</v>
      </c>
      <c r="AG31" s="390">
        <f t="shared" si="13"/>
        <v>0</v>
      </c>
      <c r="AH31" s="390">
        <f t="shared" si="13"/>
        <v>0</v>
      </c>
      <c r="AI31" s="390">
        <f t="shared" si="13"/>
        <v>0</v>
      </c>
      <c r="AJ31" s="390">
        <f t="shared" si="13"/>
        <v>0</v>
      </c>
      <c r="AK31" s="390">
        <f t="shared" si="13"/>
        <v>0</v>
      </c>
      <c r="AL31" s="390">
        <f t="shared" si="2"/>
        <v>831</v>
      </c>
      <c r="AM31" s="390">
        <f aca="true" t="shared" si="14" ref="AM31:AR31">SUM(AM32:AM34)</f>
        <v>17</v>
      </c>
      <c r="AN31" s="390">
        <f t="shared" si="14"/>
        <v>0</v>
      </c>
      <c r="AO31" s="390">
        <f t="shared" si="14"/>
        <v>14</v>
      </c>
      <c r="AP31" s="390">
        <f t="shared" si="14"/>
        <v>0</v>
      </c>
      <c r="AQ31" s="390">
        <f t="shared" si="14"/>
        <v>0</v>
      </c>
      <c r="AR31" s="390">
        <f t="shared" si="14"/>
        <v>0</v>
      </c>
      <c r="AS31" s="392">
        <f>SUM(AM31:AR31)</f>
        <v>31</v>
      </c>
    </row>
    <row r="32" spans="1:45" ht="15.75" customHeight="1">
      <c r="A32" s="334"/>
      <c r="B32" s="684"/>
      <c r="C32" s="349" t="s">
        <v>150</v>
      </c>
      <c r="D32" s="19"/>
      <c r="E32" s="380"/>
      <c r="F32" s="380"/>
      <c r="G32" s="380"/>
      <c r="H32" s="380"/>
      <c r="I32" s="380"/>
      <c r="J32" s="380"/>
      <c r="K32" s="380">
        <v>1</v>
      </c>
      <c r="L32" s="380">
        <v>15</v>
      </c>
      <c r="M32" s="380">
        <v>281</v>
      </c>
      <c r="N32" s="380"/>
      <c r="O32" s="380"/>
      <c r="P32" s="380"/>
      <c r="Q32" s="380"/>
      <c r="R32" s="380"/>
      <c r="S32" s="380"/>
      <c r="T32" s="380"/>
      <c r="U32" s="380">
        <v>3</v>
      </c>
      <c r="V32" s="380">
        <v>27</v>
      </c>
      <c r="W32" s="380">
        <v>8</v>
      </c>
      <c r="X32" s="382"/>
      <c r="Y32" s="393"/>
      <c r="Z32" s="394">
        <v>402</v>
      </c>
      <c r="AA32" s="380"/>
      <c r="AB32" s="380"/>
      <c r="AC32" s="380"/>
      <c r="AD32" s="380">
        <v>105</v>
      </c>
      <c r="AE32" s="380">
        <v>30</v>
      </c>
      <c r="AF32" s="380"/>
      <c r="AG32" s="380"/>
      <c r="AH32" s="380"/>
      <c r="AI32" s="380"/>
      <c r="AJ32" s="380"/>
      <c r="AK32" s="380"/>
      <c r="AL32" s="380">
        <f t="shared" si="2"/>
        <v>537</v>
      </c>
      <c r="AM32" s="380">
        <v>17</v>
      </c>
      <c r="AN32" s="380"/>
      <c r="AO32" s="380">
        <v>12</v>
      </c>
      <c r="AP32" s="380"/>
      <c r="AQ32" s="380"/>
      <c r="AR32" s="380"/>
      <c r="AS32" s="383">
        <f>SUM(AM32:AR32)</f>
        <v>29</v>
      </c>
    </row>
    <row r="33" spans="1:45" ht="15.75" customHeight="1">
      <c r="A33" s="334"/>
      <c r="B33" s="684"/>
      <c r="C33" s="349" t="s">
        <v>38</v>
      </c>
      <c r="D33" s="19"/>
      <c r="E33" s="380"/>
      <c r="F33" s="380"/>
      <c r="G33" s="380"/>
      <c r="H33" s="380"/>
      <c r="I33" s="380"/>
      <c r="J33" s="380"/>
      <c r="K33" s="380">
        <v>1</v>
      </c>
      <c r="L33" s="380">
        <v>5</v>
      </c>
      <c r="M33" s="380">
        <v>176</v>
      </c>
      <c r="N33" s="380"/>
      <c r="O33" s="380"/>
      <c r="P33" s="380"/>
      <c r="Q33" s="380"/>
      <c r="R33" s="380"/>
      <c r="S33" s="380"/>
      <c r="T33" s="380"/>
      <c r="U33" s="380">
        <v>7</v>
      </c>
      <c r="V33" s="380">
        <v>7</v>
      </c>
      <c r="W33" s="380"/>
      <c r="X33" s="382"/>
      <c r="Y33" s="393"/>
      <c r="Z33" s="394">
        <v>51</v>
      </c>
      <c r="AA33" s="380"/>
      <c r="AB33" s="380"/>
      <c r="AC33" s="380"/>
      <c r="AD33" s="380">
        <v>61</v>
      </c>
      <c r="AE33" s="380">
        <v>68</v>
      </c>
      <c r="AF33" s="380"/>
      <c r="AG33" s="380"/>
      <c r="AH33" s="380"/>
      <c r="AI33" s="380"/>
      <c r="AJ33" s="380"/>
      <c r="AK33" s="380"/>
      <c r="AL33" s="380">
        <f t="shared" si="2"/>
        <v>180</v>
      </c>
      <c r="AM33" s="380"/>
      <c r="AN33" s="380"/>
      <c r="AO33" s="380">
        <v>2</v>
      </c>
      <c r="AP33" s="380"/>
      <c r="AQ33" s="380"/>
      <c r="AR33" s="380"/>
      <c r="AS33" s="383">
        <f>SUM(AM33:AR33)</f>
        <v>2</v>
      </c>
    </row>
    <row r="34" spans="1:45" ht="15.75" customHeight="1">
      <c r="A34" s="337"/>
      <c r="B34" s="685"/>
      <c r="C34" s="351" t="s">
        <v>39</v>
      </c>
      <c r="D34" s="53"/>
      <c r="E34" s="397"/>
      <c r="F34" s="397"/>
      <c r="G34" s="397"/>
      <c r="H34" s="397"/>
      <c r="I34" s="397"/>
      <c r="J34" s="397"/>
      <c r="K34" s="397">
        <v>1</v>
      </c>
      <c r="L34" s="397">
        <v>5</v>
      </c>
      <c r="M34" s="397">
        <v>186</v>
      </c>
      <c r="N34" s="397"/>
      <c r="O34" s="397"/>
      <c r="P34" s="397"/>
      <c r="Q34" s="397"/>
      <c r="R34" s="397"/>
      <c r="S34" s="397"/>
      <c r="T34" s="397"/>
      <c r="U34" s="397">
        <v>3</v>
      </c>
      <c r="V34" s="397">
        <v>12</v>
      </c>
      <c r="W34" s="397"/>
      <c r="X34" s="397"/>
      <c r="Y34" s="399"/>
      <c r="Z34" s="400">
        <v>19</v>
      </c>
      <c r="AA34" s="397"/>
      <c r="AB34" s="397"/>
      <c r="AC34" s="397"/>
      <c r="AD34" s="397">
        <v>40</v>
      </c>
      <c r="AE34" s="397">
        <v>55</v>
      </c>
      <c r="AF34" s="397"/>
      <c r="AG34" s="397"/>
      <c r="AH34" s="397"/>
      <c r="AI34" s="397"/>
      <c r="AJ34" s="397"/>
      <c r="AK34" s="397"/>
      <c r="AL34" s="397">
        <f t="shared" si="2"/>
        <v>114</v>
      </c>
      <c r="AM34" s="397"/>
      <c r="AN34" s="397"/>
      <c r="AO34" s="397"/>
      <c r="AP34" s="397"/>
      <c r="AQ34" s="397"/>
      <c r="AR34" s="397"/>
      <c r="AS34" s="401"/>
    </row>
    <row r="35" spans="1:45" ht="15.75" customHeight="1">
      <c r="A35" s="334"/>
      <c r="B35" s="680" t="s">
        <v>104</v>
      </c>
      <c r="C35" s="350" t="s">
        <v>272</v>
      </c>
      <c r="D35" s="361">
        <v>26744</v>
      </c>
      <c r="E35" s="387">
        <v>1</v>
      </c>
      <c r="F35" s="387">
        <v>1</v>
      </c>
      <c r="G35" s="387">
        <v>2</v>
      </c>
      <c r="H35" s="387">
        <v>58</v>
      </c>
      <c r="I35" s="387"/>
      <c r="J35" s="387">
        <v>1</v>
      </c>
      <c r="K35" s="387"/>
      <c r="L35" s="387"/>
      <c r="M35" s="387"/>
      <c r="N35" s="387">
        <v>4</v>
      </c>
      <c r="O35" s="387"/>
      <c r="P35" s="387"/>
      <c r="Q35" s="387"/>
      <c r="R35" s="387"/>
      <c r="S35" s="387">
        <v>1</v>
      </c>
      <c r="T35" s="387">
        <v>4</v>
      </c>
      <c r="U35" s="387"/>
      <c r="V35" s="387"/>
      <c r="W35" s="387"/>
      <c r="X35" s="388">
        <v>5</v>
      </c>
      <c r="Y35" s="404">
        <v>51</v>
      </c>
      <c r="Z35" s="405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9"/>
    </row>
    <row r="36" spans="1:45" ht="15.75" customHeight="1">
      <c r="A36" s="337"/>
      <c r="B36" s="681"/>
      <c r="C36" s="673" t="s">
        <v>9</v>
      </c>
      <c r="D36" s="674"/>
      <c r="E36" s="390">
        <f aca="true" t="shared" si="15" ref="E36:W36">SUM(E37:E38)</f>
        <v>0</v>
      </c>
      <c r="F36" s="390">
        <f t="shared" si="15"/>
        <v>0</v>
      </c>
      <c r="G36" s="390">
        <f t="shared" si="15"/>
        <v>0</v>
      </c>
      <c r="H36" s="390">
        <f t="shared" si="15"/>
        <v>0</v>
      </c>
      <c r="I36" s="390"/>
      <c r="J36" s="390">
        <f t="shared" si="15"/>
        <v>0</v>
      </c>
      <c r="K36" s="390">
        <f t="shared" si="15"/>
        <v>2</v>
      </c>
      <c r="L36" s="390">
        <f t="shared" si="15"/>
        <v>22</v>
      </c>
      <c r="M36" s="390">
        <f t="shared" si="15"/>
        <v>496</v>
      </c>
      <c r="N36" s="390"/>
      <c r="O36" s="390"/>
      <c r="P36" s="390"/>
      <c r="Q36" s="390"/>
      <c r="R36" s="390"/>
      <c r="S36" s="390"/>
      <c r="T36" s="390"/>
      <c r="U36" s="390">
        <f t="shared" si="15"/>
        <v>13</v>
      </c>
      <c r="V36" s="390">
        <f t="shared" si="15"/>
        <v>28</v>
      </c>
      <c r="W36" s="390">
        <f t="shared" si="15"/>
        <v>3</v>
      </c>
      <c r="X36" s="391">
        <f aca="true" t="shared" si="16" ref="X36:AR36">SUM(X37:X38)</f>
        <v>0</v>
      </c>
      <c r="Y36" s="402">
        <f t="shared" si="16"/>
        <v>0</v>
      </c>
      <c r="Z36" s="403">
        <f t="shared" si="16"/>
        <v>278</v>
      </c>
      <c r="AA36" s="390">
        <f t="shared" si="16"/>
        <v>0</v>
      </c>
      <c r="AB36" s="390">
        <f t="shared" si="16"/>
        <v>0</v>
      </c>
      <c r="AC36" s="390">
        <f t="shared" si="16"/>
        <v>2</v>
      </c>
      <c r="AD36" s="390">
        <f t="shared" si="16"/>
        <v>233</v>
      </c>
      <c r="AE36" s="390">
        <f t="shared" si="16"/>
        <v>49</v>
      </c>
      <c r="AF36" s="390">
        <f t="shared" si="16"/>
        <v>0</v>
      </c>
      <c r="AG36" s="390">
        <f t="shared" si="16"/>
        <v>0</v>
      </c>
      <c r="AH36" s="390">
        <f t="shared" si="16"/>
        <v>1</v>
      </c>
      <c r="AI36" s="390">
        <f t="shared" si="16"/>
        <v>0</v>
      </c>
      <c r="AJ36" s="390">
        <f t="shared" si="16"/>
        <v>0</v>
      </c>
      <c r="AK36" s="390">
        <f t="shared" si="16"/>
        <v>0</v>
      </c>
      <c r="AL36" s="390">
        <f t="shared" si="2"/>
        <v>563</v>
      </c>
      <c r="AM36" s="390">
        <f t="shared" si="16"/>
        <v>36</v>
      </c>
      <c r="AN36" s="390">
        <f t="shared" si="16"/>
        <v>0</v>
      </c>
      <c r="AO36" s="390">
        <f t="shared" si="16"/>
        <v>32</v>
      </c>
      <c r="AP36" s="390">
        <f t="shared" si="16"/>
        <v>2</v>
      </c>
      <c r="AQ36" s="390">
        <f t="shared" si="16"/>
        <v>0</v>
      </c>
      <c r="AR36" s="390">
        <f t="shared" si="16"/>
        <v>1</v>
      </c>
      <c r="AS36" s="392">
        <f>SUM(AM36:AR36)</f>
        <v>71</v>
      </c>
    </row>
    <row r="37" spans="1:45" ht="15.75" customHeight="1">
      <c r="A37" s="334"/>
      <c r="B37" s="681"/>
      <c r="C37" s="349" t="s">
        <v>151</v>
      </c>
      <c r="D37" s="19"/>
      <c r="E37" s="380"/>
      <c r="F37" s="380"/>
      <c r="G37" s="380"/>
      <c r="H37" s="380"/>
      <c r="I37" s="380"/>
      <c r="J37" s="380"/>
      <c r="K37" s="380">
        <v>1</v>
      </c>
      <c r="L37" s="380">
        <v>15</v>
      </c>
      <c r="M37" s="380">
        <v>394</v>
      </c>
      <c r="N37" s="380"/>
      <c r="O37" s="380"/>
      <c r="P37" s="380"/>
      <c r="Q37" s="380"/>
      <c r="R37" s="380"/>
      <c r="S37" s="380"/>
      <c r="T37" s="380"/>
      <c r="U37" s="380">
        <v>10</v>
      </c>
      <c r="V37" s="380">
        <v>24</v>
      </c>
      <c r="W37" s="380">
        <v>3</v>
      </c>
      <c r="X37" s="382"/>
      <c r="Y37" s="393"/>
      <c r="Z37" s="394">
        <v>208</v>
      </c>
      <c r="AA37" s="380"/>
      <c r="AB37" s="380"/>
      <c r="AC37" s="380">
        <v>1</v>
      </c>
      <c r="AD37" s="380">
        <v>170</v>
      </c>
      <c r="AE37" s="380">
        <v>41</v>
      </c>
      <c r="AF37" s="380"/>
      <c r="AG37" s="380"/>
      <c r="AH37" s="380"/>
      <c r="AI37" s="380"/>
      <c r="AJ37" s="380"/>
      <c r="AK37" s="380"/>
      <c r="AL37" s="380">
        <f t="shared" si="2"/>
        <v>420</v>
      </c>
      <c r="AM37" s="380">
        <v>11</v>
      </c>
      <c r="AN37" s="380"/>
      <c r="AO37" s="380">
        <v>25</v>
      </c>
      <c r="AP37" s="380"/>
      <c r="AQ37" s="380"/>
      <c r="AR37" s="380">
        <v>1</v>
      </c>
      <c r="AS37" s="383">
        <f aca="true" t="shared" si="17" ref="AS37:AS48">SUM(AM37:AR37)</f>
        <v>37</v>
      </c>
    </row>
    <row r="38" spans="1:45" ht="15.75" customHeight="1">
      <c r="A38" s="337"/>
      <c r="B38" s="682"/>
      <c r="C38" s="351" t="s">
        <v>283</v>
      </c>
      <c r="D38" s="45"/>
      <c r="E38" s="406"/>
      <c r="F38" s="406"/>
      <c r="G38" s="406"/>
      <c r="H38" s="406"/>
      <c r="I38" s="406"/>
      <c r="J38" s="406"/>
      <c r="K38" s="406">
        <v>1</v>
      </c>
      <c r="L38" s="406">
        <v>7</v>
      </c>
      <c r="M38" s="406">
        <v>102</v>
      </c>
      <c r="N38" s="406"/>
      <c r="O38" s="406"/>
      <c r="P38" s="406"/>
      <c r="Q38" s="406"/>
      <c r="R38" s="406"/>
      <c r="S38" s="406"/>
      <c r="T38" s="406"/>
      <c r="U38" s="406">
        <v>3</v>
      </c>
      <c r="V38" s="406">
        <v>4</v>
      </c>
      <c r="W38" s="406"/>
      <c r="X38" s="407"/>
      <c r="Y38" s="408"/>
      <c r="Z38" s="409">
        <v>70</v>
      </c>
      <c r="AA38" s="406"/>
      <c r="AB38" s="406"/>
      <c r="AC38" s="406">
        <v>1</v>
      </c>
      <c r="AD38" s="406">
        <v>63</v>
      </c>
      <c r="AE38" s="406">
        <v>8</v>
      </c>
      <c r="AF38" s="406"/>
      <c r="AG38" s="406"/>
      <c r="AH38" s="406">
        <v>1</v>
      </c>
      <c r="AI38" s="406"/>
      <c r="AJ38" s="406"/>
      <c r="AK38" s="406"/>
      <c r="AL38" s="406">
        <f>SUM(Z38:AK38)</f>
        <v>143</v>
      </c>
      <c r="AM38" s="406">
        <v>25</v>
      </c>
      <c r="AN38" s="406"/>
      <c r="AO38" s="406">
        <v>7</v>
      </c>
      <c r="AP38" s="406">
        <v>2</v>
      </c>
      <c r="AQ38" s="406"/>
      <c r="AR38" s="406"/>
      <c r="AS38" s="410">
        <f t="shared" si="17"/>
        <v>34</v>
      </c>
    </row>
    <row r="39" spans="1:45" ht="15.75" customHeight="1">
      <c r="A39" s="334"/>
      <c r="B39" s="675" t="s">
        <v>346</v>
      </c>
      <c r="C39" s="350" t="s">
        <v>277</v>
      </c>
      <c r="D39" s="362">
        <v>26801</v>
      </c>
      <c r="E39" s="376">
        <v>1</v>
      </c>
      <c r="F39" s="376">
        <v>1</v>
      </c>
      <c r="G39" s="376">
        <v>1</v>
      </c>
      <c r="H39" s="376">
        <v>37</v>
      </c>
      <c r="I39" s="376"/>
      <c r="J39" s="376"/>
      <c r="K39" s="376"/>
      <c r="L39" s="376"/>
      <c r="M39" s="376"/>
      <c r="N39" s="376">
        <v>4</v>
      </c>
      <c r="O39" s="376"/>
      <c r="P39" s="376"/>
      <c r="Q39" s="376"/>
      <c r="R39" s="376">
        <v>2</v>
      </c>
      <c r="S39" s="376"/>
      <c r="T39" s="376">
        <v>3</v>
      </c>
      <c r="U39" s="376"/>
      <c r="V39" s="376"/>
      <c r="W39" s="376"/>
      <c r="X39" s="378">
        <v>11</v>
      </c>
      <c r="Y39" s="395">
        <v>36</v>
      </c>
      <c r="Z39" s="39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6"/>
      <c r="AR39" s="376"/>
      <c r="AS39" s="379"/>
    </row>
    <row r="40" spans="1:45" ht="15.75" customHeight="1">
      <c r="A40" s="334"/>
      <c r="B40" s="676"/>
      <c r="C40" s="673" t="s">
        <v>9</v>
      </c>
      <c r="D40" s="674"/>
      <c r="E40" s="390">
        <f aca="true" t="shared" si="18" ref="E40:M40">SUM(E41:E44)</f>
        <v>0</v>
      </c>
      <c r="F40" s="390">
        <f t="shared" si="18"/>
        <v>0</v>
      </c>
      <c r="G40" s="390">
        <f t="shared" si="18"/>
        <v>0</v>
      </c>
      <c r="H40" s="390">
        <f>SUM(H41:H44)</f>
        <v>0</v>
      </c>
      <c r="I40" s="390"/>
      <c r="J40" s="390">
        <f t="shared" si="18"/>
        <v>0</v>
      </c>
      <c r="K40" s="390">
        <f t="shared" si="18"/>
        <v>4</v>
      </c>
      <c r="L40" s="390">
        <f t="shared" si="18"/>
        <v>24</v>
      </c>
      <c r="M40" s="390">
        <f t="shared" si="18"/>
        <v>717</v>
      </c>
      <c r="N40" s="390"/>
      <c r="O40" s="390"/>
      <c r="P40" s="390"/>
      <c r="Q40" s="390"/>
      <c r="R40" s="390"/>
      <c r="S40" s="390"/>
      <c r="T40" s="390"/>
      <c r="U40" s="390">
        <f>SUM(U41:U44)</f>
        <v>5</v>
      </c>
      <c r="V40" s="390">
        <f>SUM(V41:V44)</f>
        <v>41</v>
      </c>
      <c r="W40" s="390">
        <f>SUM(W41:W44)</f>
        <v>6</v>
      </c>
      <c r="X40" s="391">
        <v>0</v>
      </c>
      <c r="Y40" s="402">
        <f aca="true" t="shared" si="19" ref="Y40:AR40">SUM(Y41:Y44)</f>
        <v>0</v>
      </c>
      <c r="Z40" s="403">
        <f t="shared" si="19"/>
        <v>226</v>
      </c>
      <c r="AA40" s="390">
        <f t="shared" si="19"/>
        <v>0</v>
      </c>
      <c r="AB40" s="390">
        <f t="shared" si="19"/>
        <v>3</v>
      </c>
      <c r="AC40" s="390">
        <f t="shared" si="19"/>
        <v>15</v>
      </c>
      <c r="AD40" s="390">
        <f t="shared" si="19"/>
        <v>321</v>
      </c>
      <c r="AE40" s="390">
        <f t="shared" si="19"/>
        <v>58</v>
      </c>
      <c r="AF40" s="390">
        <f t="shared" si="19"/>
        <v>0</v>
      </c>
      <c r="AG40" s="390">
        <f t="shared" si="19"/>
        <v>0</v>
      </c>
      <c r="AH40" s="390">
        <f t="shared" si="19"/>
        <v>0</v>
      </c>
      <c r="AI40" s="390">
        <f t="shared" si="19"/>
        <v>0</v>
      </c>
      <c r="AJ40" s="390">
        <f t="shared" si="19"/>
        <v>0</v>
      </c>
      <c r="AK40" s="390">
        <f t="shared" si="19"/>
        <v>0</v>
      </c>
      <c r="AL40" s="390">
        <f t="shared" si="2"/>
        <v>623</v>
      </c>
      <c r="AM40" s="390">
        <f t="shared" si="19"/>
        <v>38</v>
      </c>
      <c r="AN40" s="390">
        <f t="shared" si="19"/>
        <v>0</v>
      </c>
      <c r="AO40" s="390">
        <f t="shared" si="19"/>
        <v>14</v>
      </c>
      <c r="AP40" s="390">
        <f t="shared" si="19"/>
        <v>0</v>
      </c>
      <c r="AQ40" s="390">
        <f t="shared" si="19"/>
        <v>0</v>
      </c>
      <c r="AR40" s="390">
        <f t="shared" si="19"/>
        <v>16</v>
      </c>
      <c r="AS40" s="392">
        <f t="shared" si="17"/>
        <v>68</v>
      </c>
    </row>
    <row r="41" spans="1:45" ht="15.75" customHeight="1">
      <c r="A41" s="334"/>
      <c r="B41" s="676"/>
      <c r="C41" s="349" t="s">
        <v>40</v>
      </c>
      <c r="D41" s="19"/>
      <c r="E41" s="380"/>
      <c r="F41" s="380"/>
      <c r="G41" s="380"/>
      <c r="H41" s="380"/>
      <c r="I41" s="380"/>
      <c r="J41" s="380"/>
      <c r="K41" s="380">
        <v>1</v>
      </c>
      <c r="L41" s="380">
        <v>6</v>
      </c>
      <c r="M41" s="380">
        <v>187</v>
      </c>
      <c r="N41" s="380"/>
      <c r="O41" s="380"/>
      <c r="P41" s="380"/>
      <c r="Q41" s="380"/>
      <c r="R41" s="380"/>
      <c r="S41" s="380"/>
      <c r="T41" s="380"/>
      <c r="U41" s="380">
        <v>3</v>
      </c>
      <c r="V41" s="380">
        <v>13</v>
      </c>
      <c r="W41" s="380">
        <v>4</v>
      </c>
      <c r="X41" s="382"/>
      <c r="Y41" s="393"/>
      <c r="Z41" s="394">
        <v>110</v>
      </c>
      <c r="AA41" s="380"/>
      <c r="AB41" s="380"/>
      <c r="AC41" s="380">
        <v>2</v>
      </c>
      <c r="AD41" s="380">
        <v>90</v>
      </c>
      <c r="AE41" s="380">
        <v>5</v>
      </c>
      <c r="AF41" s="380"/>
      <c r="AG41" s="380"/>
      <c r="AH41" s="380"/>
      <c r="AI41" s="380"/>
      <c r="AJ41" s="380"/>
      <c r="AK41" s="380"/>
      <c r="AL41" s="380">
        <f t="shared" si="2"/>
        <v>207</v>
      </c>
      <c r="AM41" s="380">
        <v>10</v>
      </c>
      <c r="AN41" s="380"/>
      <c r="AO41" s="380">
        <v>4</v>
      </c>
      <c r="AP41" s="380"/>
      <c r="AQ41" s="380"/>
      <c r="AR41" s="380"/>
      <c r="AS41" s="383">
        <f t="shared" si="17"/>
        <v>14</v>
      </c>
    </row>
    <row r="42" spans="1:45" ht="15.75" customHeight="1">
      <c r="A42" s="334"/>
      <c r="B42" s="676"/>
      <c r="C42" s="349" t="s">
        <v>41</v>
      </c>
      <c r="D42" s="19"/>
      <c r="E42" s="380"/>
      <c r="F42" s="380"/>
      <c r="G42" s="380"/>
      <c r="H42" s="380"/>
      <c r="I42" s="380"/>
      <c r="J42" s="380"/>
      <c r="K42" s="380">
        <v>1</v>
      </c>
      <c r="L42" s="380">
        <v>7</v>
      </c>
      <c r="M42" s="380">
        <v>255</v>
      </c>
      <c r="N42" s="380"/>
      <c r="O42" s="380"/>
      <c r="P42" s="380"/>
      <c r="Q42" s="380"/>
      <c r="R42" s="380"/>
      <c r="S42" s="380"/>
      <c r="T42" s="380"/>
      <c r="U42" s="380"/>
      <c r="V42" s="380">
        <v>14</v>
      </c>
      <c r="W42" s="380">
        <v>1</v>
      </c>
      <c r="X42" s="382"/>
      <c r="Y42" s="393"/>
      <c r="Z42" s="394">
        <v>69</v>
      </c>
      <c r="AA42" s="380"/>
      <c r="AB42" s="380">
        <v>1</v>
      </c>
      <c r="AC42" s="380">
        <v>13</v>
      </c>
      <c r="AD42" s="380">
        <v>128</v>
      </c>
      <c r="AE42" s="380"/>
      <c r="AF42" s="380"/>
      <c r="AG42" s="380"/>
      <c r="AH42" s="380"/>
      <c r="AI42" s="380"/>
      <c r="AJ42" s="380"/>
      <c r="AK42" s="380"/>
      <c r="AL42" s="380">
        <f t="shared" si="2"/>
        <v>211</v>
      </c>
      <c r="AM42" s="380">
        <v>17</v>
      </c>
      <c r="AN42" s="380"/>
      <c r="AO42" s="380">
        <v>1</v>
      </c>
      <c r="AP42" s="380"/>
      <c r="AQ42" s="380"/>
      <c r="AR42" s="380">
        <v>16</v>
      </c>
      <c r="AS42" s="383">
        <f t="shared" si="17"/>
        <v>34</v>
      </c>
    </row>
    <row r="43" spans="1:45" ht="15.75" customHeight="1">
      <c r="A43" s="334"/>
      <c r="B43" s="676"/>
      <c r="C43" s="349" t="s">
        <v>284</v>
      </c>
      <c r="D43" s="19"/>
      <c r="E43" s="380"/>
      <c r="F43" s="380"/>
      <c r="G43" s="380"/>
      <c r="H43" s="380"/>
      <c r="I43" s="380"/>
      <c r="J43" s="380"/>
      <c r="K43" s="380">
        <v>1</v>
      </c>
      <c r="L43" s="380">
        <v>9</v>
      </c>
      <c r="M43" s="380">
        <v>231</v>
      </c>
      <c r="N43" s="380"/>
      <c r="O43" s="380"/>
      <c r="P43" s="380"/>
      <c r="Q43" s="380"/>
      <c r="R43" s="380"/>
      <c r="S43" s="380"/>
      <c r="T43" s="380"/>
      <c r="U43" s="380">
        <v>2</v>
      </c>
      <c r="V43" s="380">
        <v>9</v>
      </c>
      <c r="W43" s="380">
        <v>1</v>
      </c>
      <c r="X43" s="382"/>
      <c r="Y43" s="393"/>
      <c r="Z43" s="394">
        <v>47</v>
      </c>
      <c r="AA43" s="380"/>
      <c r="AB43" s="380">
        <v>1</v>
      </c>
      <c r="AC43" s="380"/>
      <c r="AD43" s="380">
        <v>103</v>
      </c>
      <c r="AE43" s="380">
        <v>27</v>
      </c>
      <c r="AF43" s="380"/>
      <c r="AG43" s="380"/>
      <c r="AH43" s="380"/>
      <c r="AI43" s="380"/>
      <c r="AJ43" s="380"/>
      <c r="AK43" s="380"/>
      <c r="AL43" s="380">
        <f t="shared" si="2"/>
        <v>178</v>
      </c>
      <c r="AM43" s="380">
        <v>11</v>
      </c>
      <c r="AN43" s="380"/>
      <c r="AO43" s="380">
        <v>7</v>
      </c>
      <c r="AP43" s="380"/>
      <c r="AQ43" s="380"/>
      <c r="AR43" s="380"/>
      <c r="AS43" s="383">
        <f t="shared" si="17"/>
        <v>18</v>
      </c>
    </row>
    <row r="44" spans="1:45" ht="15.75" customHeight="1">
      <c r="A44" s="334"/>
      <c r="B44" s="677"/>
      <c r="C44" s="351" t="s">
        <v>285</v>
      </c>
      <c r="D44" s="53"/>
      <c r="E44" s="397"/>
      <c r="F44" s="397"/>
      <c r="G44" s="397"/>
      <c r="H44" s="397"/>
      <c r="I44" s="397"/>
      <c r="J44" s="397"/>
      <c r="K44" s="397">
        <v>1</v>
      </c>
      <c r="L44" s="397">
        <v>2</v>
      </c>
      <c r="M44" s="397">
        <v>44</v>
      </c>
      <c r="N44" s="397"/>
      <c r="O44" s="397"/>
      <c r="P44" s="397"/>
      <c r="Q44" s="397"/>
      <c r="R44" s="397"/>
      <c r="S44" s="397"/>
      <c r="T44" s="397"/>
      <c r="U44" s="397"/>
      <c r="V44" s="397">
        <v>5</v>
      </c>
      <c r="W44" s="397"/>
      <c r="X44" s="397"/>
      <c r="Y44" s="399"/>
      <c r="Z44" s="400"/>
      <c r="AA44" s="397"/>
      <c r="AB44" s="397">
        <v>1</v>
      </c>
      <c r="AC44" s="397"/>
      <c r="AD44" s="397"/>
      <c r="AE44" s="397">
        <v>26</v>
      </c>
      <c r="AF44" s="397"/>
      <c r="AG44" s="397"/>
      <c r="AH44" s="397"/>
      <c r="AI44" s="397"/>
      <c r="AJ44" s="397"/>
      <c r="AK44" s="397"/>
      <c r="AL44" s="397">
        <f t="shared" si="2"/>
        <v>27</v>
      </c>
      <c r="AM44" s="397"/>
      <c r="AN44" s="397"/>
      <c r="AO44" s="397">
        <v>2</v>
      </c>
      <c r="AP44" s="397"/>
      <c r="AQ44" s="397"/>
      <c r="AR44" s="397"/>
      <c r="AS44" s="401">
        <f t="shared" si="17"/>
        <v>2</v>
      </c>
    </row>
    <row r="45" spans="1:45" ht="15.75" customHeight="1">
      <c r="A45" s="334"/>
      <c r="B45" s="675" t="s">
        <v>347</v>
      </c>
      <c r="C45" s="350" t="s">
        <v>272</v>
      </c>
      <c r="D45" s="361">
        <v>26816</v>
      </c>
      <c r="E45" s="387">
        <v>1</v>
      </c>
      <c r="F45" s="387">
        <v>2</v>
      </c>
      <c r="G45" s="387">
        <v>1</v>
      </c>
      <c r="H45" s="387">
        <v>75</v>
      </c>
      <c r="I45" s="387"/>
      <c r="J45" s="387">
        <v>1</v>
      </c>
      <c r="K45" s="387"/>
      <c r="L45" s="387"/>
      <c r="M45" s="387"/>
      <c r="N45" s="387">
        <v>5</v>
      </c>
      <c r="O45" s="387">
        <v>1</v>
      </c>
      <c r="P45" s="387"/>
      <c r="Q45" s="387">
        <v>2</v>
      </c>
      <c r="R45" s="387">
        <v>1</v>
      </c>
      <c r="S45" s="387">
        <v>1</v>
      </c>
      <c r="T45" s="387">
        <v>5</v>
      </c>
      <c r="U45" s="387"/>
      <c r="V45" s="387"/>
      <c r="W45" s="387"/>
      <c r="X45" s="388">
        <v>11</v>
      </c>
      <c r="Y45" s="404">
        <v>101</v>
      </c>
      <c r="Z45" s="405"/>
      <c r="AA45" s="387"/>
      <c r="AB45" s="387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7"/>
      <c r="AR45" s="387"/>
      <c r="AS45" s="389"/>
    </row>
    <row r="46" spans="1:45" ht="15.75" customHeight="1">
      <c r="A46" s="334"/>
      <c r="B46" s="676"/>
      <c r="C46" s="673" t="s">
        <v>9</v>
      </c>
      <c r="D46" s="674"/>
      <c r="E46" s="390">
        <f aca="true" t="shared" si="20" ref="E46:M46">SUM(E47:E48)</f>
        <v>0</v>
      </c>
      <c r="F46" s="390">
        <f t="shared" si="20"/>
        <v>0</v>
      </c>
      <c r="G46" s="390">
        <f t="shared" si="20"/>
        <v>0</v>
      </c>
      <c r="H46" s="390">
        <f t="shared" si="20"/>
        <v>0</v>
      </c>
      <c r="I46" s="390"/>
      <c r="J46" s="390">
        <f t="shared" si="20"/>
        <v>0</v>
      </c>
      <c r="K46" s="390">
        <f t="shared" si="20"/>
        <v>2</v>
      </c>
      <c r="L46" s="390">
        <f t="shared" si="20"/>
        <v>31</v>
      </c>
      <c r="M46" s="390">
        <f t="shared" si="20"/>
        <v>868</v>
      </c>
      <c r="N46" s="390"/>
      <c r="O46" s="390"/>
      <c r="P46" s="390"/>
      <c r="Q46" s="390"/>
      <c r="R46" s="390"/>
      <c r="S46" s="390"/>
      <c r="T46" s="390"/>
      <c r="U46" s="390">
        <f>SUM(U47:U48)</f>
        <v>12</v>
      </c>
      <c r="V46" s="390">
        <f>SUM(V47:V48)</f>
        <v>50</v>
      </c>
      <c r="W46" s="390">
        <f>SUM(W47:W48)</f>
        <v>13</v>
      </c>
      <c r="X46" s="391">
        <f>SUM(X47:X48)</f>
        <v>0</v>
      </c>
      <c r="Y46" s="402">
        <f>SUM(Y47:Y48)</f>
        <v>0</v>
      </c>
      <c r="Z46" s="403">
        <f>SUM(Z47:Z48)</f>
        <v>303</v>
      </c>
      <c r="AA46" s="390">
        <f aca="true" t="shared" si="21" ref="AA46:AJ46">SUM(AA47:AA48)</f>
        <v>0</v>
      </c>
      <c r="AB46" s="390">
        <f t="shared" si="21"/>
        <v>1</v>
      </c>
      <c r="AC46" s="390">
        <f t="shared" si="21"/>
        <v>7</v>
      </c>
      <c r="AD46" s="390">
        <f t="shared" si="21"/>
        <v>244</v>
      </c>
      <c r="AE46" s="390">
        <f t="shared" si="21"/>
        <v>187</v>
      </c>
      <c r="AF46" s="390">
        <f t="shared" si="21"/>
        <v>0</v>
      </c>
      <c r="AG46" s="390">
        <f t="shared" si="21"/>
        <v>0</v>
      </c>
      <c r="AH46" s="390">
        <f t="shared" si="21"/>
        <v>0</v>
      </c>
      <c r="AI46" s="390">
        <f t="shared" si="21"/>
        <v>6</v>
      </c>
      <c r="AJ46" s="390">
        <f t="shared" si="21"/>
        <v>3</v>
      </c>
      <c r="AK46" s="390">
        <f>SUM(AK47:AK48)</f>
        <v>0</v>
      </c>
      <c r="AL46" s="390">
        <f t="shared" si="2"/>
        <v>751</v>
      </c>
      <c r="AM46" s="390">
        <f aca="true" t="shared" si="22" ref="AM46:AR46">SUM(AM47:AM48)</f>
        <v>49</v>
      </c>
      <c r="AN46" s="390">
        <f t="shared" si="22"/>
        <v>0</v>
      </c>
      <c r="AO46" s="390">
        <f t="shared" si="22"/>
        <v>44</v>
      </c>
      <c r="AP46" s="390">
        <f t="shared" si="22"/>
        <v>3</v>
      </c>
      <c r="AQ46" s="390">
        <f t="shared" si="22"/>
        <v>0</v>
      </c>
      <c r="AR46" s="390">
        <f t="shared" si="22"/>
        <v>0</v>
      </c>
      <c r="AS46" s="392">
        <f t="shared" si="17"/>
        <v>96</v>
      </c>
    </row>
    <row r="47" spans="1:45" ht="15.75" customHeight="1">
      <c r="A47" s="334"/>
      <c r="B47" s="676"/>
      <c r="C47" s="349" t="s">
        <v>152</v>
      </c>
      <c r="D47" s="19"/>
      <c r="E47" s="380"/>
      <c r="F47" s="380"/>
      <c r="G47" s="380"/>
      <c r="H47" s="380"/>
      <c r="I47" s="380"/>
      <c r="J47" s="380"/>
      <c r="K47" s="380">
        <v>1</v>
      </c>
      <c r="L47" s="380">
        <v>17</v>
      </c>
      <c r="M47" s="380">
        <v>596</v>
      </c>
      <c r="N47" s="380"/>
      <c r="O47" s="380"/>
      <c r="P47" s="380"/>
      <c r="Q47" s="380"/>
      <c r="R47" s="380"/>
      <c r="S47" s="380"/>
      <c r="T47" s="380"/>
      <c r="U47" s="380">
        <v>8</v>
      </c>
      <c r="V47" s="380">
        <v>35</v>
      </c>
      <c r="W47" s="380">
        <v>13</v>
      </c>
      <c r="X47" s="382"/>
      <c r="Y47" s="393"/>
      <c r="Z47" s="394">
        <v>246</v>
      </c>
      <c r="AA47" s="380"/>
      <c r="AB47" s="380"/>
      <c r="AC47" s="380">
        <v>5</v>
      </c>
      <c r="AD47" s="380">
        <v>150</v>
      </c>
      <c r="AE47" s="380">
        <v>167</v>
      </c>
      <c r="AF47" s="380"/>
      <c r="AG47" s="380"/>
      <c r="AH47" s="380"/>
      <c r="AI47" s="380">
        <v>5</v>
      </c>
      <c r="AJ47" s="380"/>
      <c r="AK47" s="380"/>
      <c r="AL47" s="380">
        <f t="shared" si="2"/>
        <v>573</v>
      </c>
      <c r="AM47" s="380">
        <v>49</v>
      </c>
      <c r="AN47" s="380"/>
      <c r="AO47" s="380">
        <v>34</v>
      </c>
      <c r="AP47" s="380">
        <v>3</v>
      </c>
      <c r="AQ47" s="380"/>
      <c r="AR47" s="380"/>
      <c r="AS47" s="383">
        <f t="shared" si="17"/>
        <v>86</v>
      </c>
    </row>
    <row r="48" spans="1:45" ht="15.75" customHeight="1">
      <c r="A48" s="334"/>
      <c r="B48" s="677"/>
      <c r="C48" s="351" t="s">
        <v>153</v>
      </c>
      <c r="D48" s="19"/>
      <c r="E48" s="380"/>
      <c r="F48" s="380"/>
      <c r="G48" s="380"/>
      <c r="H48" s="380"/>
      <c r="I48" s="380"/>
      <c r="J48" s="380"/>
      <c r="K48" s="380">
        <v>1</v>
      </c>
      <c r="L48" s="380">
        <v>14</v>
      </c>
      <c r="M48" s="380">
        <v>272</v>
      </c>
      <c r="N48" s="380"/>
      <c r="O48" s="380"/>
      <c r="P48" s="380"/>
      <c r="Q48" s="380"/>
      <c r="R48" s="380"/>
      <c r="S48" s="380"/>
      <c r="T48" s="380"/>
      <c r="U48" s="380">
        <v>4</v>
      </c>
      <c r="V48" s="380">
        <v>15</v>
      </c>
      <c r="W48" s="380"/>
      <c r="X48" s="382"/>
      <c r="Y48" s="393"/>
      <c r="Z48" s="394">
        <v>57</v>
      </c>
      <c r="AA48" s="380"/>
      <c r="AB48" s="380">
        <v>1</v>
      </c>
      <c r="AC48" s="380">
        <v>2</v>
      </c>
      <c r="AD48" s="380">
        <v>94</v>
      </c>
      <c r="AE48" s="380">
        <v>20</v>
      </c>
      <c r="AF48" s="380"/>
      <c r="AG48" s="380"/>
      <c r="AH48" s="380"/>
      <c r="AI48" s="380">
        <v>1</v>
      </c>
      <c r="AJ48" s="380">
        <v>3</v>
      </c>
      <c r="AK48" s="380"/>
      <c r="AL48" s="380">
        <f t="shared" si="2"/>
        <v>178</v>
      </c>
      <c r="AM48" s="380"/>
      <c r="AN48" s="380"/>
      <c r="AO48" s="380">
        <v>10</v>
      </c>
      <c r="AP48" s="380"/>
      <c r="AQ48" s="380"/>
      <c r="AR48" s="380"/>
      <c r="AS48" s="383">
        <f t="shared" si="17"/>
        <v>10</v>
      </c>
    </row>
    <row r="49" spans="1:45" ht="15.75" customHeight="1">
      <c r="A49" s="334"/>
      <c r="B49" s="675" t="s">
        <v>348</v>
      </c>
      <c r="C49" s="350" t="s">
        <v>277</v>
      </c>
      <c r="D49" s="362">
        <v>27485</v>
      </c>
      <c r="E49" s="376">
        <v>1</v>
      </c>
      <c r="F49" s="376">
        <v>1</v>
      </c>
      <c r="G49" s="376">
        <v>2</v>
      </c>
      <c r="H49" s="377">
        <v>59</v>
      </c>
      <c r="I49" s="377"/>
      <c r="J49" s="377">
        <v>2</v>
      </c>
      <c r="K49" s="376"/>
      <c r="L49" s="376"/>
      <c r="M49" s="376"/>
      <c r="N49" s="376">
        <v>3</v>
      </c>
      <c r="O49" s="376"/>
      <c r="P49" s="376"/>
      <c r="Q49" s="376"/>
      <c r="R49" s="376"/>
      <c r="S49" s="376">
        <v>1</v>
      </c>
      <c r="T49" s="376">
        <v>6</v>
      </c>
      <c r="U49" s="376"/>
      <c r="V49" s="376"/>
      <c r="W49" s="376"/>
      <c r="X49" s="378">
        <v>1</v>
      </c>
      <c r="Y49" s="395">
        <v>50</v>
      </c>
      <c r="Z49" s="396"/>
      <c r="AA49" s="376"/>
      <c r="AB49" s="376"/>
      <c r="AC49" s="376"/>
      <c r="AD49" s="376"/>
      <c r="AE49" s="376"/>
      <c r="AF49" s="376"/>
      <c r="AG49" s="376"/>
      <c r="AH49" s="376"/>
      <c r="AI49" s="376"/>
      <c r="AJ49" s="376"/>
      <c r="AK49" s="376"/>
      <c r="AL49" s="376"/>
      <c r="AM49" s="376"/>
      <c r="AN49" s="376"/>
      <c r="AO49" s="376"/>
      <c r="AP49" s="376"/>
      <c r="AQ49" s="376"/>
      <c r="AR49" s="376"/>
      <c r="AS49" s="379"/>
    </row>
    <row r="50" spans="1:45" ht="15.75" customHeight="1">
      <c r="A50" s="334"/>
      <c r="B50" s="676"/>
      <c r="C50" s="673" t="s">
        <v>9</v>
      </c>
      <c r="D50" s="674"/>
      <c r="E50" s="390">
        <f aca="true" t="shared" si="23" ref="E50:M50">SUM(E51:E53)</f>
        <v>0</v>
      </c>
      <c r="F50" s="390">
        <f t="shared" si="23"/>
        <v>0</v>
      </c>
      <c r="G50" s="390">
        <f t="shared" si="23"/>
        <v>0</v>
      </c>
      <c r="H50" s="390">
        <f t="shared" si="23"/>
        <v>0</v>
      </c>
      <c r="I50" s="390"/>
      <c r="J50" s="390">
        <f t="shared" si="23"/>
        <v>0</v>
      </c>
      <c r="K50" s="390">
        <f t="shared" si="23"/>
        <v>3</v>
      </c>
      <c r="L50" s="390">
        <f t="shared" si="23"/>
        <v>19</v>
      </c>
      <c r="M50" s="390">
        <f t="shared" si="23"/>
        <v>785</v>
      </c>
      <c r="N50" s="390"/>
      <c r="O50" s="390"/>
      <c r="P50" s="390"/>
      <c r="Q50" s="390"/>
      <c r="R50" s="390"/>
      <c r="S50" s="390"/>
      <c r="T50" s="390"/>
      <c r="U50" s="390">
        <f>SUM(U51:U53)</f>
        <v>8</v>
      </c>
      <c r="V50" s="390">
        <f>SUM(V51:V53)</f>
        <v>50</v>
      </c>
      <c r="W50" s="390">
        <f>SUM(W51:W53)</f>
        <v>14</v>
      </c>
      <c r="X50" s="391">
        <f>SUM(X51:X53)</f>
        <v>0</v>
      </c>
      <c r="Y50" s="402">
        <f>SUM(Y51:Y53)</f>
        <v>0</v>
      </c>
      <c r="Z50" s="403">
        <f>SUM(Z51:Z53)</f>
        <v>492</v>
      </c>
      <c r="AA50" s="390">
        <f aca="true" t="shared" si="24" ref="AA50:AS50">SUM(AA51:AA53)</f>
        <v>0</v>
      </c>
      <c r="AB50" s="390">
        <f t="shared" si="24"/>
        <v>1</v>
      </c>
      <c r="AC50" s="390">
        <f t="shared" si="24"/>
        <v>3</v>
      </c>
      <c r="AD50" s="390">
        <f t="shared" si="24"/>
        <v>40</v>
      </c>
      <c r="AE50" s="390">
        <f t="shared" si="24"/>
        <v>247</v>
      </c>
      <c r="AF50" s="390">
        <f t="shared" si="24"/>
        <v>0</v>
      </c>
      <c r="AG50" s="390">
        <f t="shared" si="24"/>
        <v>0</v>
      </c>
      <c r="AH50" s="390">
        <f t="shared" si="24"/>
        <v>0</v>
      </c>
      <c r="AI50" s="390">
        <f t="shared" si="24"/>
        <v>0</v>
      </c>
      <c r="AJ50" s="390">
        <f t="shared" si="24"/>
        <v>0</v>
      </c>
      <c r="AK50" s="390">
        <f t="shared" si="24"/>
        <v>0</v>
      </c>
      <c r="AL50" s="390">
        <f>SUM(Z50:AK50)</f>
        <v>783</v>
      </c>
      <c r="AM50" s="390">
        <f t="shared" si="24"/>
        <v>0</v>
      </c>
      <c r="AN50" s="390">
        <f t="shared" si="24"/>
        <v>0</v>
      </c>
      <c r="AO50" s="566">
        <f t="shared" si="24"/>
        <v>0</v>
      </c>
      <c r="AP50" s="566">
        <f t="shared" si="24"/>
        <v>0</v>
      </c>
      <c r="AQ50" s="390">
        <f t="shared" si="24"/>
        <v>0</v>
      </c>
      <c r="AR50" s="390">
        <f t="shared" si="24"/>
        <v>0</v>
      </c>
      <c r="AS50" s="392">
        <f t="shared" si="24"/>
        <v>0</v>
      </c>
    </row>
    <row r="51" spans="1:45" ht="15.75" customHeight="1">
      <c r="A51" s="334"/>
      <c r="B51" s="676"/>
      <c r="C51" s="349" t="s">
        <v>286</v>
      </c>
      <c r="D51" s="19"/>
      <c r="E51" s="380"/>
      <c r="F51" s="380"/>
      <c r="G51" s="380"/>
      <c r="H51" s="380"/>
      <c r="I51" s="380"/>
      <c r="J51" s="380"/>
      <c r="K51" s="380">
        <v>1</v>
      </c>
      <c r="L51" s="380">
        <v>8</v>
      </c>
      <c r="M51" s="380">
        <v>498</v>
      </c>
      <c r="N51" s="380"/>
      <c r="O51" s="380"/>
      <c r="P51" s="380"/>
      <c r="Q51" s="380"/>
      <c r="R51" s="380"/>
      <c r="S51" s="380"/>
      <c r="T51" s="380"/>
      <c r="U51" s="380">
        <v>7</v>
      </c>
      <c r="V51" s="380">
        <v>28</v>
      </c>
      <c r="W51" s="380">
        <v>13</v>
      </c>
      <c r="X51" s="382"/>
      <c r="Y51" s="393"/>
      <c r="Z51" s="394">
        <v>352</v>
      </c>
      <c r="AA51" s="380"/>
      <c r="AB51" s="380">
        <v>1</v>
      </c>
      <c r="AC51" s="380">
        <v>3</v>
      </c>
      <c r="AD51" s="380">
        <v>34</v>
      </c>
      <c r="AE51" s="380">
        <v>162</v>
      </c>
      <c r="AF51" s="380"/>
      <c r="AG51" s="380"/>
      <c r="AH51" s="380"/>
      <c r="AI51" s="380"/>
      <c r="AJ51" s="380"/>
      <c r="AK51" s="380"/>
      <c r="AL51" s="380">
        <f>SUM(Z51:AK51)</f>
        <v>552</v>
      </c>
      <c r="AM51" s="380"/>
      <c r="AN51" s="380"/>
      <c r="AO51" s="380"/>
      <c r="AP51" s="380"/>
      <c r="AQ51" s="380"/>
      <c r="AR51" s="380"/>
      <c r="AS51" s="383"/>
    </row>
    <row r="52" spans="1:45" ht="15.75" customHeight="1">
      <c r="A52" s="334"/>
      <c r="B52" s="676"/>
      <c r="C52" s="349" t="s">
        <v>287</v>
      </c>
      <c r="D52" s="19"/>
      <c r="E52" s="380"/>
      <c r="F52" s="380"/>
      <c r="G52" s="380"/>
      <c r="H52" s="380"/>
      <c r="I52" s="380"/>
      <c r="J52" s="380"/>
      <c r="K52" s="380">
        <v>1</v>
      </c>
      <c r="L52" s="380">
        <v>7</v>
      </c>
      <c r="M52" s="380">
        <v>240</v>
      </c>
      <c r="N52" s="380"/>
      <c r="O52" s="380"/>
      <c r="P52" s="380"/>
      <c r="Q52" s="380"/>
      <c r="R52" s="380"/>
      <c r="S52" s="380"/>
      <c r="T52" s="380"/>
      <c r="U52" s="380"/>
      <c r="V52" s="380">
        <v>18</v>
      </c>
      <c r="W52" s="380">
        <v>1</v>
      </c>
      <c r="X52" s="382"/>
      <c r="Y52" s="393"/>
      <c r="Z52" s="394">
        <v>74</v>
      </c>
      <c r="AA52" s="380"/>
      <c r="AB52" s="380"/>
      <c r="AC52" s="380"/>
      <c r="AD52" s="380">
        <v>6</v>
      </c>
      <c r="AE52" s="380">
        <v>56</v>
      </c>
      <c r="AF52" s="380"/>
      <c r="AG52" s="380"/>
      <c r="AH52" s="380"/>
      <c r="AI52" s="380"/>
      <c r="AJ52" s="380"/>
      <c r="AK52" s="380"/>
      <c r="AL52" s="380">
        <f>SUM(Z52:AK52)</f>
        <v>136</v>
      </c>
      <c r="AM52" s="380"/>
      <c r="AN52" s="380"/>
      <c r="AO52" s="380"/>
      <c r="AP52" s="380"/>
      <c r="AQ52" s="380"/>
      <c r="AR52" s="380"/>
      <c r="AS52" s="383"/>
    </row>
    <row r="53" spans="1:45" ht="15.75" customHeight="1">
      <c r="A53" s="334"/>
      <c r="B53" s="677"/>
      <c r="C53" s="349" t="s">
        <v>288</v>
      </c>
      <c r="D53" s="53"/>
      <c r="E53" s="397"/>
      <c r="F53" s="397"/>
      <c r="G53" s="397"/>
      <c r="H53" s="397"/>
      <c r="I53" s="397"/>
      <c r="J53" s="397"/>
      <c r="K53" s="397">
        <v>1</v>
      </c>
      <c r="L53" s="397">
        <v>4</v>
      </c>
      <c r="M53" s="397">
        <v>47</v>
      </c>
      <c r="N53" s="397"/>
      <c r="O53" s="397"/>
      <c r="P53" s="397"/>
      <c r="Q53" s="397"/>
      <c r="R53" s="397"/>
      <c r="S53" s="397"/>
      <c r="T53" s="397"/>
      <c r="U53" s="397">
        <v>1</v>
      </c>
      <c r="V53" s="397">
        <v>4</v>
      </c>
      <c r="W53" s="397"/>
      <c r="X53" s="398"/>
      <c r="Y53" s="399"/>
      <c r="Z53" s="400">
        <v>66</v>
      </c>
      <c r="AA53" s="397"/>
      <c r="AB53" s="397"/>
      <c r="AC53" s="397"/>
      <c r="AD53" s="397"/>
      <c r="AE53" s="397">
        <v>29</v>
      </c>
      <c r="AF53" s="397"/>
      <c r="AG53" s="397"/>
      <c r="AH53" s="397"/>
      <c r="AI53" s="397"/>
      <c r="AJ53" s="397"/>
      <c r="AK53" s="397"/>
      <c r="AL53" s="397">
        <f>SUM(Z53:AK53)</f>
        <v>95</v>
      </c>
      <c r="AM53" s="397"/>
      <c r="AN53" s="397"/>
      <c r="AO53" s="397"/>
      <c r="AP53" s="397"/>
      <c r="AQ53" s="397"/>
      <c r="AR53" s="397"/>
      <c r="AS53" s="401"/>
    </row>
    <row r="54" spans="1:45" ht="15.75" customHeight="1">
      <c r="A54" s="334"/>
      <c r="B54" s="668" t="s">
        <v>26</v>
      </c>
      <c r="C54" s="669"/>
      <c r="D54" s="670"/>
      <c r="E54" s="372">
        <f aca="true" t="shared" si="25" ref="E54:W54">SUM(E49:E50,E45:E46,E39:E40,E35:E36,E30:E31,E23:E24,E16:E17)</f>
        <v>7</v>
      </c>
      <c r="F54" s="372">
        <f t="shared" si="25"/>
        <v>9</v>
      </c>
      <c r="G54" s="372">
        <f t="shared" si="25"/>
        <v>11</v>
      </c>
      <c r="H54" s="372">
        <f t="shared" si="25"/>
        <v>444</v>
      </c>
      <c r="I54" s="372"/>
      <c r="J54" s="372">
        <f t="shared" si="25"/>
        <v>4</v>
      </c>
      <c r="K54" s="372">
        <f t="shared" si="25"/>
        <v>24</v>
      </c>
      <c r="L54" s="372">
        <f t="shared" si="25"/>
        <v>167</v>
      </c>
      <c r="M54" s="372">
        <f>SUM(M50,M46,M40,M36,M31,M24,M17)</f>
        <v>4961</v>
      </c>
      <c r="N54" s="372">
        <f t="shared" si="25"/>
        <v>25</v>
      </c>
      <c r="O54" s="372">
        <f t="shared" si="25"/>
        <v>1</v>
      </c>
      <c r="P54" s="372">
        <f t="shared" si="25"/>
        <v>0</v>
      </c>
      <c r="Q54" s="372">
        <f t="shared" si="25"/>
        <v>3</v>
      </c>
      <c r="R54" s="372">
        <f t="shared" si="25"/>
        <v>3</v>
      </c>
      <c r="S54" s="372">
        <f t="shared" si="25"/>
        <v>5</v>
      </c>
      <c r="T54" s="372">
        <f t="shared" si="25"/>
        <v>32</v>
      </c>
      <c r="U54" s="372">
        <f t="shared" si="25"/>
        <v>87</v>
      </c>
      <c r="V54" s="372">
        <f t="shared" si="25"/>
        <v>297</v>
      </c>
      <c r="W54" s="372">
        <f t="shared" si="25"/>
        <v>53</v>
      </c>
      <c r="X54" s="372">
        <f>SUM(X49:X50,X45:X46,X39:X40,X35:X36,X30:X31,X23:X24,X16:X17)</f>
        <v>57</v>
      </c>
      <c r="Y54" s="374">
        <f aca="true" t="shared" si="26" ref="Y54:AS54">SUM(Y49:Y50,Y45:Y46,Y39:Y40,Y35:Y36,Y30:Y31,Y23:Y24,Y16:Y17)</f>
        <v>564</v>
      </c>
      <c r="Z54" s="375">
        <f t="shared" si="26"/>
        <v>2355</v>
      </c>
      <c r="AA54" s="372">
        <f t="shared" si="26"/>
        <v>15</v>
      </c>
      <c r="AB54" s="372">
        <f t="shared" si="26"/>
        <v>7</v>
      </c>
      <c r="AC54" s="372">
        <f t="shared" si="26"/>
        <v>42</v>
      </c>
      <c r="AD54" s="372">
        <f t="shared" si="26"/>
        <v>1584</v>
      </c>
      <c r="AE54" s="372">
        <f t="shared" si="26"/>
        <v>1063</v>
      </c>
      <c r="AF54" s="372">
        <f t="shared" si="26"/>
        <v>19</v>
      </c>
      <c r="AG54" s="372">
        <f t="shared" si="26"/>
        <v>0</v>
      </c>
      <c r="AH54" s="372">
        <f t="shared" si="26"/>
        <v>1</v>
      </c>
      <c r="AI54" s="372">
        <f t="shared" si="26"/>
        <v>6</v>
      </c>
      <c r="AJ54" s="372">
        <f t="shared" si="26"/>
        <v>4</v>
      </c>
      <c r="AK54" s="372">
        <f t="shared" si="26"/>
        <v>0</v>
      </c>
      <c r="AL54" s="372">
        <f t="shared" si="2"/>
        <v>5096</v>
      </c>
      <c r="AM54" s="372">
        <f t="shared" si="26"/>
        <v>160</v>
      </c>
      <c r="AN54" s="372">
        <f>SUM(AN49:AN50,AN45:AN46,AN39:AN40,AN35:AN36,AN30:AN31,AN23:AN24,AN16:AN17)</f>
        <v>5</v>
      </c>
      <c r="AO54" s="372">
        <f>SUM(AO49:AO50,AO45:AO46,AO39:AO40,AO35:AO36,AO30:AO31,AO23:AO24,AO16:AO17)</f>
        <v>121</v>
      </c>
      <c r="AP54" s="372">
        <f t="shared" si="26"/>
        <v>5</v>
      </c>
      <c r="AQ54" s="372">
        <f t="shared" si="26"/>
        <v>0</v>
      </c>
      <c r="AR54" s="372">
        <f t="shared" si="26"/>
        <v>51</v>
      </c>
      <c r="AS54" s="374">
        <f t="shared" si="26"/>
        <v>342</v>
      </c>
    </row>
    <row r="55" spans="1:45" ht="15.75" customHeight="1">
      <c r="A55" s="338"/>
      <c r="B55" s="671" t="s">
        <v>1</v>
      </c>
      <c r="C55" s="349" t="s">
        <v>289</v>
      </c>
      <c r="D55" s="11"/>
      <c r="E55" s="376"/>
      <c r="F55" s="376"/>
      <c r="G55" s="376"/>
      <c r="H55" s="376"/>
      <c r="I55" s="376"/>
      <c r="J55" s="376"/>
      <c r="K55" s="376">
        <v>1</v>
      </c>
      <c r="L55" s="376">
        <v>2</v>
      </c>
      <c r="M55" s="376">
        <v>91</v>
      </c>
      <c r="N55" s="376"/>
      <c r="O55" s="376"/>
      <c r="P55" s="376"/>
      <c r="Q55" s="376"/>
      <c r="R55" s="376"/>
      <c r="S55" s="376"/>
      <c r="T55" s="376"/>
      <c r="U55" s="376">
        <v>2</v>
      </c>
      <c r="V55" s="376">
        <v>9</v>
      </c>
      <c r="W55" s="376"/>
      <c r="X55" s="376"/>
      <c r="Y55" s="395"/>
      <c r="Z55" s="396">
        <v>12</v>
      </c>
      <c r="AA55" s="376"/>
      <c r="AB55" s="376">
        <v>1</v>
      </c>
      <c r="AC55" s="376"/>
      <c r="AD55" s="376">
        <v>35</v>
      </c>
      <c r="AE55" s="376">
        <v>10</v>
      </c>
      <c r="AF55" s="376">
        <v>1</v>
      </c>
      <c r="AG55" s="376"/>
      <c r="AH55" s="376"/>
      <c r="AI55" s="376"/>
      <c r="AJ55" s="376"/>
      <c r="AK55" s="376"/>
      <c r="AL55" s="376">
        <f t="shared" si="2"/>
        <v>59</v>
      </c>
      <c r="AM55" s="376"/>
      <c r="AN55" s="376"/>
      <c r="AO55" s="376"/>
      <c r="AP55" s="376"/>
      <c r="AQ55" s="376"/>
      <c r="AR55" s="376">
        <v>1</v>
      </c>
      <c r="AS55" s="379">
        <f>SUM(AM55:AR55)</f>
        <v>1</v>
      </c>
    </row>
    <row r="56" spans="1:45" ht="15.75" customHeight="1">
      <c r="A56" s="335"/>
      <c r="B56" s="672"/>
      <c r="C56" s="352" t="s">
        <v>290</v>
      </c>
      <c r="D56" s="53"/>
      <c r="E56" s="397"/>
      <c r="F56" s="397"/>
      <c r="G56" s="397"/>
      <c r="H56" s="397"/>
      <c r="I56" s="397"/>
      <c r="J56" s="397"/>
      <c r="K56" s="397">
        <v>1</v>
      </c>
      <c r="L56" s="397">
        <v>3</v>
      </c>
      <c r="M56" s="397">
        <v>77</v>
      </c>
      <c r="N56" s="397"/>
      <c r="O56" s="397"/>
      <c r="P56" s="397"/>
      <c r="Q56" s="397"/>
      <c r="R56" s="397"/>
      <c r="S56" s="397"/>
      <c r="T56" s="397"/>
      <c r="U56" s="397">
        <v>5</v>
      </c>
      <c r="V56" s="397">
        <v>2</v>
      </c>
      <c r="W56" s="397">
        <v>2</v>
      </c>
      <c r="X56" s="397"/>
      <c r="Y56" s="399"/>
      <c r="Z56" s="400">
        <v>115</v>
      </c>
      <c r="AA56" s="397"/>
      <c r="AB56" s="397"/>
      <c r="AC56" s="397"/>
      <c r="AD56" s="397">
        <v>55</v>
      </c>
      <c r="AE56" s="397">
        <v>31</v>
      </c>
      <c r="AF56" s="397"/>
      <c r="AG56" s="397"/>
      <c r="AH56" s="397"/>
      <c r="AI56" s="397"/>
      <c r="AJ56" s="397"/>
      <c r="AK56" s="397"/>
      <c r="AL56" s="397">
        <f t="shared" si="2"/>
        <v>201</v>
      </c>
      <c r="AM56" s="397"/>
      <c r="AN56" s="397"/>
      <c r="AO56" s="397">
        <v>3</v>
      </c>
      <c r="AP56" s="397">
        <v>1</v>
      </c>
      <c r="AQ56" s="397"/>
      <c r="AR56" s="397"/>
      <c r="AS56" s="401">
        <f>SUM(AM56:AR56)</f>
        <v>4</v>
      </c>
    </row>
  </sheetData>
  <sheetProtection/>
  <mergeCells count="68">
    <mergeCell ref="Z2:AS2"/>
    <mergeCell ref="AM3:AS3"/>
    <mergeCell ref="Z3:AA3"/>
    <mergeCell ref="H3:J3"/>
    <mergeCell ref="K3:M3"/>
    <mergeCell ref="N3:T3"/>
    <mergeCell ref="U3:W3"/>
    <mergeCell ref="N2:W2"/>
    <mergeCell ref="AP4:AP5"/>
    <mergeCell ref="AK4:AK5"/>
    <mergeCell ref="AG4:AJ4"/>
    <mergeCell ref="AM4:AM5"/>
    <mergeCell ref="Q4:Q5"/>
    <mergeCell ref="R4:R5"/>
    <mergeCell ref="T4:T5"/>
    <mergeCell ref="AO4:AO5"/>
    <mergeCell ref="AA4:AA5"/>
    <mergeCell ref="Y4:Y5"/>
    <mergeCell ref="AN4:AN5"/>
    <mergeCell ref="AF4:AF5"/>
    <mergeCell ref="V4:V5"/>
    <mergeCell ref="AS4:AS5"/>
    <mergeCell ref="AL3:AL5"/>
    <mergeCell ref="X3:Y3"/>
    <mergeCell ref="AB3:AF3"/>
    <mergeCell ref="AG3:AK3"/>
    <mergeCell ref="AB4:AE4"/>
    <mergeCell ref="AR4:AR5"/>
    <mergeCell ref="X4:X5"/>
    <mergeCell ref="AQ4:AQ5"/>
    <mergeCell ref="Z4:Z5"/>
    <mergeCell ref="E2:G3"/>
    <mergeCell ref="W4:W5"/>
    <mergeCell ref="P4:P5"/>
    <mergeCell ref="S4:S5"/>
    <mergeCell ref="L4:L5"/>
    <mergeCell ref="U4:U5"/>
    <mergeCell ref="K4:K5"/>
    <mergeCell ref="M4:M5"/>
    <mergeCell ref="N4:N5"/>
    <mergeCell ref="O4:O5"/>
    <mergeCell ref="H4:I4"/>
    <mergeCell ref="H2:M2"/>
    <mergeCell ref="A2:A5"/>
    <mergeCell ref="B7:B15"/>
    <mergeCell ref="J4:J5"/>
    <mergeCell ref="G4:G5"/>
    <mergeCell ref="F4:F5"/>
    <mergeCell ref="E4:E5"/>
    <mergeCell ref="B2:C5"/>
    <mergeCell ref="C15:D15"/>
    <mergeCell ref="B6:D6"/>
    <mergeCell ref="B23:B29"/>
    <mergeCell ref="B16:B22"/>
    <mergeCell ref="B35:B38"/>
    <mergeCell ref="C17:D17"/>
    <mergeCell ref="C24:D24"/>
    <mergeCell ref="C31:D31"/>
    <mergeCell ref="B30:B34"/>
    <mergeCell ref="C36:D36"/>
    <mergeCell ref="B54:D54"/>
    <mergeCell ref="B55:B56"/>
    <mergeCell ref="C50:D50"/>
    <mergeCell ref="C40:D40"/>
    <mergeCell ref="C46:D46"/>
    <mergeCell ref="B45:B48"/>
    <mergeCell ref="B49:B53"/>
    <mergeCell ref="B39:B44"/>
  </mergeCells>
  <printOptions horizontalCentered="1"/>
  <pageMargins left="0.3937007874015748" right="0.3937007874015748" top="0.3937007874015748" bottom="0.3937007874015748" header="0.1968503937007874" footer="0"/>
  <pageSetup horizontalDpi="600" verticalDpi="6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G33"/>
  <sheetViews>
    <sheetView view="pageBreakPreview" zoomScaleSheetLayoutView="100" zoomScalePageLayoutView="0" workbookViewId="0" topLeftCell="A1">
      <pane xSplit="5" ySplit="5" topLeftCell="Q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R1" sqref="R1:R16384"/>
    </sheetView>
  </sheetViews>
  <sheetFormatPr defaultColWidth="8.796875" defaultRowHeight="13.5" customHeight="1"/>
  <cols>
    <col min="1" max="1" width="1.59765625" style="1043" customWidth="1"/>
    <col min="2" max="2" width="4.09765625" style="1170" customWidth="1"/>
    <col min="3" max="3" width="3.59765625" style="1171" customWidth="1"/>
    <col min="4" max="4" width="29.8984375" style="1043" customWidth="1"/>
    <col min="5" max="5" width="4.59765625" style="1043" customWidth="1"/>
    <col min="6" max="17" width="4.09765625" style="1043" customWidth="1"/>
    <col min="18" max="18" width="4.3984375" style="1043" customWidth="1"/>
    <col min="19" max="19" width="3.3984375" style="1043" customWidth="1"/>
    <col min="20" max="20" width="30" style="1043" customWidth="1"/>
    <col min="21" max="21" width="4.59765625" style="1043" customWidth="1"/>
    <col min="22" max="35" width="4.09765625" style="1043" customWidth="1"/>
    <col min="36" max="16384" width="9" style="1043" customWidth="1"/>
  </cols>
  <sheetData>
    <row r="1" spans="2:33" ht="24" customHeight="1">
      <c r="B1" s="1041" t="s">
        <v>380</v>
      </c>
      <c r="C1" s="1042"/>
      <c r="F1" s="1044"/>
      <c r="G1" s="1045" t="s">
        <v>371</v>
      </c>
      <c r="H1" s="1045"/>
      <c r="I1" s="1045"/>
      <c r="J1" s="1045"/>
      <c r="K1" s="1045"/>
      <c r="L1" s="1045"/>
      <c r="M1" s="1044"/>
      <c r="N1" s="1044"/>
      <c r="O1" s="1044"/>
      <c r="P1" s="1044"/>
      <c r="Q1" s="1044"/>
      <c r="V1" s="1044"/>
      <c r="W1" s="1044"/>
      <c r="X1" s="1044"/>
      <c r="Y1" s="1044"/>
      <c r="Z1" s="1044"/>
      <c r="AA1" s="1044"/>
      <c r="AB1" s="1044"/>
      <c r="AC1" s="1044"/>
      <c r="AD1" s="1044"/>
      <c r="AE1" s="1044"/>
      <c r="AF1" s="1044"/>
      <c r="AG1" s="1044"/>
    </row>
    <row r="2" spans="2:33" ht="15" customHeight="1">
      <c r="B2" s="1046"/>
      <c r="C2" s="1047"/>
      <c r="D2" s="1048" t="s">
        <v>381</v>
      </c>
      <c r="E2" s="1049" t="s">
        <v>36</v>
      </c>
      <c r="F2" s="1050" t="s">
        <v>57</v>
      </c>
      <c r="G2" s="1051" t="s">
        <v>58</v>
      </c>
      <c r="H2" s="1051" t="s">
        <v>59</v>
      </c>
      <c r="I2" s="1051" t="s">
        <v>60</v>
      </c>
      <c r="J2" s="1051" t="s">
        <v>61</v>
      </c>
      <c r="K2" s="1051" t="s">
        <v>62</v>
      </c>
      <c r="L2" s="1051" t="s">
        <v>63</v>
      </c>
      <c r="M2" s="1051" t="s">
        <v>64</v>
      </c>
      <c r="N2" s="1051" t="s">
        <v>65</v>
      </c>
      <c r="O2" s="1051" t="s">
        <v>66</v>
      </c>
      <c r="P2" s="1051" t="s">
        <v>67</v>
      </c>
      <c r="Q2" s="1052" t="s">
        <v>68</v>
      </c>
      <c r="R2" s="1046"/>
      <c r="S2" s="1047"/>
      <c r="T2" s="1048" t="s">
        <v>381</v>
      </c>
      <c r="U2" s="1049" t="s">
        <v>36</v>
      </c>
      <c r="V2" s="1053" t="s">
        <v>57</v>
      </c>
      <c r="W2" s="1054" t="s">
        <v>58</v>
      </c>
      <c r="X2" s="1054" t="s">
        <v>59</v>
      </c>
      <c r="Y2" s="1054" t="s">
        <v>60</v>
      </c>
      <c r="Z2" s="1054" t="s">
        <v>61</v>
      </c>
      <c r="AA2" s="1054" t="s">
        <v>62</v>
      </c>
      <c r="AB2" s="1054" t="s">
        <v>63</v>
      </c>
      <c r="AC2" s="1054" t="s">
        <v>64</v>
      </c>
      <c r="AD2" s="1054" t="s">
        <v>65</v>
      </c>
      <c r="AE2" s="1054" t="s">
        <v>66</v>
      </c>
      <c r="AF2" s="1054" t="s">
        <v>67</v>
      </c>
      <c r="AG2" s="1055" t="s">
        <v>68</v>
      </c>
    </row>
    <row r="3" spans="2:33" ht="15" customHeight="1">
      <c r="B3" s="1056" t="s">
        <v>382</v>
      </c>
      <c r="C3" s="1057"/>
      <c r="D3" s="1058"/>
      <c r="E3" s="1059"/>
      <c r="F3" s="1060"/>
      <c r="G3" s="1061"/>
      <c r="H3" s="1061"/>
      <c r="I3" s="1061"/>
      <c r="J3" s="1061"/>
      <c r="K3" s="1061"/>
      <c r="L3" s="1061"/>
      <c r="M3" s="1061"/>
      <c r="N3" s="1061"/>
      <c r="O3" s="1061"/>
      <c r="P3" s="1061"/>
      <c r="Q3" s="1062"/>
      <c r="R3" s="1056" t="s">
        <v>382</v>
      </c>
      <c r="S3" s="1057"/>
      <c r="T3" s="1058"/>
      <c r="U3" s="1063"/>
      <c r="V3" s="1064"/>
      <c r="W3" s="1065"/>
      <c r="X3" s="1065"/>
      <c r="Y3" s="1065"/>
      <c r="Z3" s="1065"/>
      <c r="AA3" s="1065"/>
      <c r="AB3" s="1065"/>
      <c r="AC3" s="1065"/>
      <c r="AD3" s="1065"/>
      <c r="AE3" s="1065"/>
      <c r="AF3" s="1065"/>
      <c r="AG3" s="1066"/>
    </row>
    <row r="4" spans="2:33" ht="15" customHeight="1">
      <c r="B4" s="1067" t="s">
        <v>383</v>
      </c>
      <c r="C4" s="1068"/>
      <c r="D4" s="1069"/>
      <c r="E4" s="1070">
        <f>SUM(F4:Q5)</f>
        <v>401</v>
      </c>
      <c r="F4" s="1071">
        <f>SUM(F6,F16,F23,V4,V11,V16,V23,V29,V31,V32)</f>
        <v>41</v>
      </c>
      <c r="G4" s="1072">
        <f>SUM(G6,G16,G23,W4,W11,W16,W23,W29,W31,W32)</f>
        <v>43</v>
      </c>
      <c r="H4" s="1072">
        <f>SUM(H6,H16,H23,X4,X11,X16,X23,X29,X31,X32)</f>
        <v>46</v>
      </c>
      <c r="I4" s="1072">
        <f>SUM(I6,I16,I23,Y4,Y11,Y16,Y23,Y29,Y31,Y32)</f>
        <v>26</v>
      </c>
      <c r="J4" s="1072">
        <f>SUM(J6,J16,J23,Z4,Z11,Z16,Z23,Z29,Z31,Z32)</f>
        <v>24</v>
      </c>
      <c r="K4" s="1072">
        <f>SUM(K6,K16,K23,AA4,AA11,AA16,AA23,AA29,AA31,AA32)</f>
        <v>31</v>
      </c>
      <c r="L4" s="1072">
        <f>SUM(L6,L16,L23,AB4,AB11,AB16,AB23,AB29,AB31,AB32)</f>
        <v>35</v>
      </c>
      <c r="M4" s="1072">
        <f>SUM(M6,M16,M23,AC4,AC11,AC16,AC23,AC29,AC31,AC32)</f>
        <v>47</v>
      </c>
      <c r="N4" s="1072">
        <f>SUM(N6,N16,N23,AD4,AD11,AD16,AD23,AD29,AD31,AD32)</f>
        <v>31</v>
      </c>
      <c r="O4" s="1072">
        <f>SUM(O6,O16,O23,AE4,AE11,AE16,AE23,AE29,AE31,AE32)</f>
        <v>26</v>
      </c>
      <c r="P4" s="1072">
        <f>SUM(P6,P16,P23,AF4,AF11,AF16,AF23,AF29,AF31,AF32)</f>
        <v>18</v>
      </c>
      <c r="Q4" s="1073">
        <f>SUM(Q6,Q16,Q23,AG4,AG11,AG16,AG23,AG29,AG31,AG32)</f>
        <v>33</v>
      </c>
      <c r="R4" s="1074">
        <v>4</v>
      </c>
      <c r="S4" s="1075" t="s">
        <v>384</v>
      </c>
      <c r="T4" s="1076"/>
      <c r="U4" s="1070">
        <f>SUM(V4:AG5)</f>
        <v>212</v>
      </c>
      <c r="V4" s="1077">
        <f aca="true" t="shared" si="0" ref="V4:AG4">SUM(V6:V10)</f>
        <v>22</v>
      </c>
      <c r="W4" s="1078">
        <f t="shared" si="0"/>
        <v>22</v>
      </c>
      <c r="X4" s="1078">
        <f t="shared" si="0"/>
        <v>26</v>
      </c>
      <c r="Y4" s="1078">
        <f t="shared" si="0"/>
        <v>12</v>
      </c>
      <c r="Z4" s="1078">
        <f t="shared" si="0"/>
        <v>11</v>
      </c>
      <c r="AA4" s="1078">
        <f t="shared" si="0"/>
        <v>14</v>
      </c>
      <c r="AB4" s="1078">
        <f t="shared" si="0"/>
        <v>18</v>
      </c>
      <c r="AC4" s="1078">
        <f t="shared" si="0"/>
        <v>29</v>
      </c>
      <c r="AD4" s="1078">
        <f t="shared" si="0"/>
        <v>18</v>
      </c>
      <c r="AE4" s="1078">
        <f t="shared" si="0"/>
        <v>14</v>
      </c>
      <c r="AF4" s="1078">
        <f t="shared" si="0"/>
        <v>10</v>
      </c>
      <c r="AG4" s="1079">
        <f t="shared" si="0"/>
        <v>16</v>
      </c>
    </row>
    <row r="5" spans="2:33" ht="15" customHeight="1" thickBot="1">
      <c r="B5" s="1080"/>
      <c r="C5" s="1081"/>
      <c r="D5" s="1082"/>
      <c r="E5" s="1083"/>
      <c r="F5" s="1084"/>
      <c r="G5" s="1085"/>
      <c r="H5" s="1085"/>
      <c r="I5" s="1085"/>
      <c r="J5" s="1085"/>
      <c r="K5" s="1085"/>
      <c r="L5" s="1085"/>
      <c r="M5" s="1085"/>
      <c r="N5" s="1085"/>
      <c r="O5" s="1085"/>
      <c r="P5" s="1085"/>
      <c r="Q5" s="1086"/>
      <c r="R5" s="1087"/>
      <c r="S5" s="1088"/>
      <c r="T5" s="1089"/>
      <c r="U5" s="1083"/>
      <c r="V5" s="1090"/>
      <c r="W5" s="1091"/>
      <c r="X5" s="1091"/>
      <c r="Y5" s="1091"/>
      <c r="Z5" s="1091"/>
      <c r="AA5" s="1091"/>
      <c r="AB5" s="1091"/>
      <c r="AC5" s="1091"/>
      <c r="AD5" s="1091"/>
      <c r="AE5" s="1091"/>
      <c r="AF5" s="1091"/>
      <c r="AG5" s="1092"/>
    </row>
    <row r="6" spans="2:33" ht="24" customHeight="1" thickTop="1">
      <c r="B6" s="1093">
        <v>1</v>
      </c>
      <c r="C6" s="1094" t="s">
        <v>385</v>
      </c>
      <c r="D6" s="1095"/>
      <c r="E6" s="1096">
        <f aca="true" t="shared" si="1" ref="E6:E29">SUM(F6:Q6)</f>
        <v>48</v>
      </c>
      <c r="F6" s="1097">
        <f aca="true" t="shared" si="2" ref="F6:Q6">SUM(F7:F15)</f>
        <v>3</v>
      </c>
      <c r="G6" s="1098">
        <f t="shared" si="2"/>
        <v>6</v>
      </c>
      <c r="H6" s="1098">
        <f t="shared" si="2"/>
        <v>4</v>
      </c>
      <c r="I6" s="1098">
        <f t="shared" si="2"/>
        <v>2</v>
      </c>
      <c r="J6" s="1098">
        <f t="shared" si="2"/>
        <v>0</v>
      </c>
      <c r="K6" s="1098">
        <f t="shared" si="2"/>
        <v>4</v>
      </c>
      <c r="L6" s="1098">
        <f t="shared" si="2"/>
        <v>10</v>
      </c>
      <c r="M6" s="1098">
        <f t="shared" si="2"/>
        <v>1</v>
      </c>
      <c r="N6" s="1098">
        <f t="shared" si="2"/>
        <v>4</v>
      </c>
      <c r="O6" s="1098">
        <f t="shared" si="2"/>
        <v>5</v>
      </c>
      <c r="P6" s="1098">
        <f t="shared" si="2"/>
        <v>2</v>
      </c>
      <c r="Q6" s="1099">
        <f t="shared" si="2"/>
        <v>7</v>
      </c>
      <c r="R6" s="1100"/>
      <c r="S6" s="1101">
        <v>1</v>
      </c>
      <c r="T6" s="1102" t="s">
        <v>386</v>
      </c>
      <c r="U6" s="1103">
        <f aca="true" t="shared" si="3" ref="U6:U32">SUM(V6:AG6)</f>
        <v>96</v>
      </c>
      <c r="V6" s="1104">
        <v>13</v>
      </c>
      <c r="W6" s="1105">
        <v>13</v>
      </c>
      <c r="X6" s="1105">
        <v>11</v>
      </c>
      <c r="Y6" s="1105">
        <v>4</v>
      </c>
      <c r="Z6" s="1105">
        <v>5</v>
      </c>
      <c r="AA6" s="1105">
        <v>2</v>
      </c>
      <c r="AB6" s="1105">
        <v>7</v>
      </c>
      <c r="AC6" s="1105">
        <v>19</v>
      </c>
      <c r="AD6" s="1105">
        <v>9</v>
      </c>
      <c r="AE6" s="1105">
        <v>5</v>
      </c>
      <c r="AF6" s="1105">
        <v>1</v>
      </c>
      <c r="AG6" s="1106">
        <v>7</v>
      </c>
    </row>
    <row r="7" spans="2:33" ht="24" customHeight="1">
      <c r="B7" s="1107"/>
      <c r="C7" s="1101">
        <v>1</v>
      </c>
      <c r="D7" s="1108" t="s">
        <v>387</v>
      </c>
      <c r="E7" s="1109">
        <f t="shared" si="1"/>
        <v>8</v>
      </c>
      <c r="F7" s="1110">
        <v>1</v>
      </c>
      <c r="G7" s="1111">
        <v>2</v>
      </c>
      <c r="H7" s="1111"/>
      <c r="I7" s="1111"/>
      <c r="J7" s="1111"/>
      <c r="K7" s="1111">
        <v>1</v>
      </c>
      <c r="L7" s="1111">
        <v>1</v>
      </c>
      <c r="M7" s="1111"/>
      <c r="N7" s="1111"/>
      <c r="O7" s="1111"/>
      <c r="P7" s="1111"/>
      <c r="Q7" s="1112">
        <v>3</v>
      </c>
      <c r="R7" s="1100"/>
      <c r="S7" s="1113">
        <v>2</v>
      </c>
      <c r="T7" s="1114" t="s">
        <v>388</v>
      </c>
      <c r="U7" s="1109">
        <f t="shared" si="3"/>
        <v>102</v>
      </c>
      <c r="V7" s="1115">
        <v>8</v>
      </c>
      <c r="W7" s="1116">
        <v>9</v>
      </c>
      <c r="X7" s="1116">
        <v>14</v>
      </c>
      <c r="Y7" s="1116">
        <v>6</v>
      </c>
      <c r="Z7" s="1116">
        <v>4</v>
      </c>
      <c r="AA7" s="1116">
        <v>12</v>
      </c>
      <c r="AB7" s="1116">
        <v>10</v>
      </c>
      <c r="AC7" s="1116">
        <v>9</v>
      </c>
      <c r="AD7" s="1116">
        <v>6</v>
      </c>
      <c r="AE7" s="1116">
        <v>8</v>
      </c>
      <c r="AF7" s="1116">
        <v>7</v>
      </c>
      <c r="AG7" s="1117">
        <v>9</v>
      </c>
    </row>
    <row r="8" spans="2:33" ht="24" customHeight="1">
      <c r="B8" s="1107"/>
      <c r="C8" s="1118">
        <v>2</v>
      </c>
      <c r="D8" s="1114" t="s">
        <v>389</v>
      </c>
      <c r="E8" s="1109">
        <f t="shared" si="1"/>
        <v>1</v>
      </c>
      <c r="F8" s="1110"/>
      <c r="G8" s="1111"/>
      <c r="H8" s="1111">
        <v>1</v>
      </c>
      <c r="I8" s="1111"/>
      <c r="J8" s="1111"/>
      <c r="K8" s="1111"/>
      <c r="L8" s="1111"/>
      <c r="M8" s="1111"/>
      <c r="N8" s="1111"/>
      <c r="O8" s="1111"/>
      <c r="P8" s="1111"/>
      <c r="Q8" s="1112"/>
      <c r="R8" s="1100"/>
      <c r="S8" s="1113">
        <v>3</v>
      </c>
      <c r="T8" s="1114" t="s">
        <v>390</v>
      </c>
      <c r="U8" s="1109">
        <f t="shared" si="3"/>
        <v>12</v>
      </c>
      <c r="V8" s="1115">
        <v>1</v>
      </c>
      <c r="W8" s="1116"/>
      <c r="X8" s="1116">
        <v>1</v>
      </c>
      <c r="Y8" s="1116">
        <v>2</v>
      </c>
      <c r="Z8" s="1116">
        <v>2</v>
      </c>
      <c r="AA8" s="1116"/>
      <c r="AB8" s="1116">
        <v>1</v>
      </c>
      <c r="AC8" s="1116">
        <v>1</v>
      </c>
      <c r="AD8" s="1116">
        <v>3</v>
      </c>
      <c r="AE8" s="1116"/>
      <c r="AF8" s="1116">
        <v>1</v>
      </c>
      <c r="AG8" s="1117"/>
    </row>
    <row r="9" spans="2:33" ht="24" customHeight="1">
      <c r="B9" s="1107"/>
      <c r="C9" s="1119">
        <v>3</v>
      </c>
      <c r="D9" s="1120" t="s">
        <v>391</v>
      </c>
      <c r="E9" s="1109">
        <f t="shared" si="1"/>
        <v>10</v>
      </c>
      <c r="F9" s="1110"/>
      <c r="G9" s="1111">
        <v>1</v>
      </c>
      <c r="H9" s="1111">
        <v>1</v>
      </c>
      <c r="I9" s="1111"/>
      <c r="J9" s="1111"/>
      <c r="K9" s="1111">
        <v>1</v>
      </c>
      <c r="L9" s="1111">
        <v>3</v>
      </c>
      <c r="M9" s="1111"/>
      <c r="N9" s="1111">
        <v>2</v>
      </c>
      <c r="O9" s="1111">
        <v>1</v>
      </c>
      <c r="P9" s="1111">
        <v>1</v>
      </c>
      <c r="Q9" s="1112"/>
      <c r="R9" s="1100"/>
      <c r="S9" s="1118">
        <v>4</v>
      </c>
      <c r="T9" s="1114" t="s">
        <v>392</v>
      </c>
      <c r="U9" s="1109">
        <f t="shared" si="3"/>
        <v>2</v>
      </c>
      <c r="V9" s="1115"/>
      <c r="W9" s="1116"/>
      <c r="X9" s="1116"/>
      <c r="Y9" s="1116"/>
      <c r="Z9" s="1116"/>
      <c r="AA9" s="1116"/>
      <c r="AB9" s="1116"/>
      <c r="AC9" s="1116"/>
      <c r="AD9" s="1116"/>
      <c r="AE9" s="1116">
        <v>1</v>
      </c>
      <c r="AF9" s="1116">
        <v>1</v>
      </c>
      <c r="AG9" s="1117"/>
    </row>
    <row r="10" spans="2:33" ht="24" customHeight="1">
      <c r="B10" s="1107"/>
      <c r="C10" s="1121">
        <v>4</v>
      </c>
      <c r="D10" s="1122" t="s">
        <v>393</v>
      </c>
      <c r="E10" s="1123">
        <f t="shared" si="1"/>
        <v>4</v>
      </c>
      <c r="F10" s="1124"/>
      <c r="G10" s="1125"/>
      <c r="H10" s="1125"/>
      <c r="I10" s="1125"/>
      <c r="J10" s="1111"/>
      <c r="K10" s="1111">
        <v>2</v>
      </c>
      <c r="L10" s="1111"/>
      <c r="M10" s="1111"/>
      <c r="N10" s="1111"/>
      <c r="O10" s="1111">
        <v>2</v>
      </c>
      <c r="P10" s="1111"/>
      <c r="Q10" s="1112"/>
      <c r="R10" s="1126"/>
      <c r="S10" s="1113">
        <v>9</v>
      </c>
      <c r="T10" s="1114" t="s">
        <v>1</v>
      </c>
      <c r="U10" s="1109">
        <f t="shared" si="3"/>
        <v>0</v>
      </c>
      <c r="V10" s="1115"/>
      <c r="W10" s="1116"/>
      <c r="X10" s="1116"/>
      <c r="Y10" s="1116"/>
      <c r="Z10" s="1116"/>
      <c r="AA10" s="1116"/>
      <c r="AB10" s="1116"/>
      <c r="AC10" s="1116"/>
      <c r="AD10" s="1116"/>
      <c r="AE10" s="1116"/>
      <c r="AF10" s="1116"/>
      <c r="AG10" s="1117"/>
    </row>
    <row r="11" spans="2:33" ht="24" customHeight="1">
      <c r="B11" s="1107"/>
      <c r="C11" s="1121">
        <v>5</v>
      </c>
      <c r="D11" s="1122" t="s">
        <v>394</v>
      </c>
      <c r="E11" s="1123">
        <f t="shared" si="1"/>
        <v>20</v>
      </c>
      <c r="F11" s="1124">
        <v>2</v>
      </c>
      <c r="G11" s="1125">
        <v>3</v>
      </c>
      <c r="H11" s="1125">
        <v>2</v>
      </c>
      <c r="I11" s="1125">
        <v>2</v>
      </c>
      <c r="J11" s="1111"/>
      <c r="K11" s="1111"/>
      <c r="L11" s="1111">
        <v>5</v>
      </c>
      <c r="M11" s="1111">
        <v>1</v>
      </c>
      <c r="N11" s="1111"/>
      <c r="O11" s="1111">
        <v>1</v>
      </c>
      <c r="P11" s="1111">
        <v>1</v>
      </c>
      <c r="Q11" s="1112">
        <v>3</v>
      </c>
      <c r="R11" s="1107">
        <v>5</v>
      </c>
      <c r="S11" s="1127" t="s">
        <v>395</v>
      </c>
      <c r="T11" s="1128"/>
      <c r="U11" s="1129">
        <f t="shared" si="3"/>
        <v>7</v>
      </c>
      <c r="V11" s="1130">
        <f aca="true" t="shared" si="4" ref="V11:AG11">SUM(V12:V15)</f>
        <v>0</v>
      </c>
      <c r="W11" s="1131">
        <f t="shared" si="4"/>
        <v>0</v>
      </c>
      <c r="X11" s="1131">
        <f t="shared" si="4"/>
        <v>1</v>
      </c>
      <c r="Y11" s="1131">
        <f t="shared" si="4"/>
        <v>1</v>
      </c>
      <c r="Z11" s="1131">
        <f t="shared" si="4"/>
        <v>3</v>
      </c>
      <c r="AA11" s="1131">
        <f t="shared" si="4"/>
        <v>1</v>
      </c>
      <c r="AB11" s="1131">
        <f t="shared" si="4"/>
        <v>1</v>
      </c>
      <c r="AC11" s="1131">
        <f t="shared" si="4"/>
        <v>0</v>
      </c>
      <c r="AD11" s="1131">
        <f t="shared" si="4"/>
        <v>0</v>
      </c>
      <c r="AE11" s="1131">
        <f t="shared" si="4"/>
        <v>0</v>
      </c>
      <c r="AF11" s="1131">
        <f t="shared" si="4"/>
        <v>0</v>
      </c>
      <c r="AG11" s="1132">
        <f t="shared" si="4"/>
        <v>0</v>
      </c>
    </row>
    <row r="12" spans="2:33" ht="24" customHeight="1">
      <c r="B12" s="1107"/>
      <c r="C12" s="1133">
        <v>6</v>
      </c>
      <c r="D12" s="1108" t="s">
        <v>396</v>
      </c>
      <c r="E12" s="1123">
        <f t="shared" si="1"/>
        <v>4</v>
      </c>
      <c r="F12" s="1124"/>
      <c r="G12" s="1125"/>
      <c r="H12" s="1125"/>
      <c r="I12" s="1125"/>
      <c r="J12" s="1111"/>
      <c r="K12" s="1111"/>
      <c r="L12" s="1111">
        <v>1</v>
      </c>
      <c r="M12" s="1111"/>
      <c r="N12" s="1111">
        <v>2</v>
      </c>
      <c r="O12" s="1111"/>
      <c r="P12" s="1111"/>
      <c r="Q12" s="1112">
        <v>1</v>
      </c>
      <c r="R12" s="1100"/>
      <c r="S12" s="1133">
        <v>1</v>
      </c>
      <c r="T12" s="1108" t="s">
        <v>397</v>
      </c>
      <c r="U12" s="1123">
        <f t="shared" si="3"/>
        <v>5</v>
      </c>
      <c r="V12" s="1124"/>
      <c r="W12" s="1125"/>
      <c r="X12" s="1125"/>
      <c r="Y12" s="1125"/>
      <c r="Z12" s="1125">
        <v>3</v>
      </c>
      <c r="AA12" s="1125">
        <v>1</v>
      </c>
      <c r="AB12" s="1125">
        <v>1</v>
      </c>
      <c r="AC12" s="1125"/>
      <c r="AD12" s="1125"/>
      <c r="AE12" s="1125"/>
      <c r="AF12" s="1125"/>
      <c r="AG12" s="1134"/>
    </row>
    <row r="13" spans="2:33" ht="24" customHeight="1">
      <c r="B13" s="1107"/>
      <c r="C13" s="1118">
        <v>7</v>
      </c>
      <c r="D13" s="1114" t="s">
        <v>398</v>
      </c>
      <c r="E13" s="1109">
        <f t="shared" si="1"/>
        <v>0</v>
      </c>
      <c r="F13" s="1110"/>
      <c r="G13" s="1111"/>
      <c r="H13" s="1111"/>
      <c r="I13" s="1111"/>
      <c r="J13" s="1111"/>
      <c r="K13" s="1111"/>
      <c r="L13" s="1111"/>
      <c r="M13" s="1111"/>
      <c r="N13" s="1111"/>
      <c r="O13" s="1111"/>
      <c r="P13" s="1111"/>
      <c r="Q13" s="1112"/>
      <c r="R13" s="1100"/>
      <c r="S13" s="1118">
        <v>2</v>
      </c>
      <c r="T13" s="1114" t="s">
        <v>399</v>
      </c>
      <c r="U13" s="1109">
        <f t="shared" si="3"/>
        <v>1</v>
      </c>
      <c r="V13" s="1110"/>
      <c r="W13" s="1111"/>
      <c r="X13" s="1111">
        <v>1</v>
      </c>
      <c r="Y13" s="1111"/>
      <c r="Z13" s="1111"/>
      <c r="AA13" s="1111"/>
      <c r="AB13" s="1111"/>
      <c r="AC13" s="1111"/>
      <c r="AD13" s="1111"/>
      <c r="AE13" s="1111"/>
      <c r="AF13" s="1111"/>
      <c r="AG13" s="1112"/>
    </row>
    <row r="14" spans="2:33" ht="24" customHeight="1">
      <c r="B14" s="1107"/>
      <c r="C14" s="1119">
        <v>8</v>
      </c>
      <c r="D14" s="1120" t="s">
        <v>400</v>
      </c>
      <c r="E14" s="1109">
        <f t="shared" si="1"/>
        <v>1</v>
      </c>
      <c r="F14" s="1110"/>
      <c r="G14" s="1111"/>
      <c r="H14" s="1111"/>
      <c r="I14" s="1111"/>
      <c r="J14" s="1111"/>
      <c r="K14" s="1111"/>
      <c r="L14" s="1111"/>
      <c r="M14" s="1111"/>
      <c r="N14" s="1111"/>
      <c r="O14" s="1111">
        <v>1</v>
      </c>
      <c r="P14" s="1111"/>
      <c r="Q14" s="1112"/>
      <c r="R14" s="1100"/>
      <c r="S14" s="1113">
        <v>3</v>
      </c>
      <c r="T14" s="1114" t="s">
        <v>395</v>
      </c>
      <c r="U14" s="1109">
        <f t="shared" si="3"/>
        <v>1</v>
      </c>
      <c r="V14" s="1110"/>
      <c r="W14" s="1111"/>
      <c r="X14" s="1111"/>
      <c r="Y14" s="1111">
        <v>1</v>
      </c>
      <c r="Z14" s="1111"/>
      <c r="AA14" s="1111"/>
      <c r="AB14" s="1111"/>
      <c r="AC14" s="1111"/>
      <c r="AD14" s="1111"/>
      <c r="AE14" s="1111"/>
      <c r="AF14" s="1111"/>
      <c r="AG14" s="1112"/>
    </row>
    <row r="15" spans="2:33" ht="24" customHeight="1">
      <c r="B15" s="1107"/>
      <c r="C15" s="1133">
        <v>9</v>
      </c>
      <c r="D15" s="1108" t="s">
        <v>1</v>
      </c>
      <c r="E15" s="1123">
        <f t="shared" si="1"/>
        <v>0</v>
      </c>
      <c r="F15" s="1124"/>
      <c r="G15" s="1125"/>
      <c r="H15" s="1125"/>
      <c r="I15" s="1125"/>
      <c r="J15" s="1125"/>
      <c r="K15" s="1125"/>
      <c r="L15" s="1125"/>
      <c r="M15" s="1111"/>
      <c r="N15" s="1111"/>
      <c r="O15" s="1111"/>
      <c r="P15" s="1111"/>
      <c r="Q15" s="1112"/>
      <c r="R15" s="1100"/>
      <c r="S15" s="1113">
        <v>9</v>
      </c>
      <c r="T15" s="1114" t="s">
        <v>1</v>
      </c>
      <c r="U15" s="1109">
        <f t="shared" si="3"/>
        <v>0</v>
      </c>
      <c r="V15" s="1110"/>
      <c r="W15" s="1111"/>
      <c r="X15" s="1111"/>
      <c r="Y15" s="1111"/>
      <c r="Z15" s="1111"/>
      <c r="AA15" s="1111"/>
      <c r="AB15" s="1111"/>
      <c r="AC15" s="1111"/>
      <c r="AD15" s="1111"/>
      <c r="AE15" s="1111"/>
      <c r="AF15" s="1111"/>
      <c r="AG15" s="1112"/>
    </row>
    <row r="16" spans="2:33" ht="24" customHeight="1">
      <c r="B16" s="1135">
        <v>2</v>
      </c>
      <c r="C16" s="1127" t="s">
        <v>401</v>
      </c>
      <c r="D16" s="1128"/>
      <c r="E16" s="1129">
        <f t="shared" si="1"/>
        <v>43</v>
      </c>
      <c r="F16" s="1130">
        <f aca="true" t="shared" si="5" ref="F16:Q16">SUM(F17:F22)</f>
        <v>5</v>
      </c>
      <c r="G16" s="1131">
        <f t="shared" si="5"/>
        <v>4</v>
      </c>
      <c r="H16" s="1131">
        <f t="shared" si="5"/>
        <v>4</v>
      </c>
      <c r="I16" s="1131">
        <f t="shared" si="5"/>
        <v>2</v>
      </c>
      <c r="J16" s="1131">
        <f t="shared" si="5"/>
        <v>4</v>
      </c>
      <c r="K16" s="1131">
        <f t="shared" si="5"/>
        <v>4</v>
      </c>
      <c r="L16" s="1131">
        <f t="shared" si="5"/>
        <v>2</v>
      </c>
      <c r="M16" s="1131">
        <f t="shared" si="5"/>
        <v>2</v>
      </c>
      <c r="N16" s="1131">
        <f t="shared" si="5"/>
        <v>3</v>
      </c>
      <c r="O16" s="1131">
        <f t="shared" si="5"/>
        <v>3</v>
      </c>
      <c r="P16" s="1131">
        <f t="shared" si="5"/>
        <v>3</v>
      </c>
      <c r="Q16" s="1132">
        <f t="shared" si="5"/>
        <v>7</v>
      </c>
      <c r="R16" s="1135">
        <v>6</v>
      </c>
      <c r="S16" s="1136" t="s">
        <v>402</v>
      </c>
      <c r="T16" s="1137"/>
      <c r="U16" s="1138">
        <f t="shared" si="3"/>
        <v>5</v>
      </c>
      <c r="V16" s="1139">
        <f aca="true" t="shared" si="6" ref="V16:AG16">SUM(V17:V22)</f>
        <v>2</v>
      </c>
      <c r="W16" s="1140">
        <f t="shared" si="6"/>
        <v>1</v>
      </c>
      <c r="X16" s="1140">
        <f t="shared" si="6"/>
        <v>0</v>
      </c>
      <c r="Y16" s="1140">
        <f t="shared" si="6"/>
        <v>1</v>
      </c>
      <c r="Z16" s="1140">
        <f t="shared" si="6"/>
        <v>0</v>
      </c>
      <c r="AA16" s="1140">
        <f t="shared" si="6"/>
        <v>0</v>
      </c>
      <c r="AB16" s="1140">
        <f t="shared" si="6"/>
        <v>0</v>
      </c>
      <c r="AC16" s="1140">
        <f t="shared" si="6"/>
        <v>1</v>
      </c>
      <c r="AD16" s="1140">
        <f t="shared" si="6"/>
        <v>0</v>
      </c>
      <c r="AE16" s="1140">
        <f t="shared" si="6"/>
        <v>0</v>
      </c>
      <c r="AF16" s="1140">
        <f t="shared" si="6"/>
        <v>0</v>
      </c>
      <c r="AG16" s="1141">
        <f t="shared" si="6"/>
        <v>0</v>
      </c>
    </row>
    <row r="17" spans="2:33" ht="24" customHeight="1">
      <c r="B17" s="1100"/>
      <c r="C17" s="1142" t="s">
        <v>403</v>
      </c>
      <c r="D17" s="1143" t="s">
        <v>404</v>
      </c>
      <c r="E17" s="1138">
        <f t="shared" si="1"/>
        <v>26</v>
      </c>
      <c r="F17" s="1139">
        <v>3</v>
      </c>
      <c r="G17" s="1140">
        <v>2</v>
      </c>
      <c r="H17" s="1140">
        <v>3</v>
      </c>
      <c r="I17" s="1140">
        <v>2</v>
      </c>
      <c r="J17" s="1140">
        <v>3</v>
      </c>
      <c r="K17" s="1111">
        <v>1</v>
      </c>
      <c r="L17" s="1111">
        <v>2</v>
      </c>
      <c r="M17" s="1111">
        <v>2</v>
      </c>
      <c r="N17" s="1111">
        <v>2</v>
      </c>
      <c r="O17" s="1111">
        <v>1</v>
      </c>
      <c r="P17" s="1111"/>
      <c r="Q17" s="1112">
        <v>5</v>
      </c>
      <c r="R17" s="1100"/>
      <c r="S17" s="1144">
        <v>1</v>
      </c>
      <c r="T17" s="1102" t="s">
        <v>405</v>
      </c>
      <c r="U17" s="1138">
        <f t="shared" si="3"/>
        <v>0</v>
      </c>
      <c r="V17" s="1139"/>
      <c r="W17" s="1140"/>
      <c r="X17" s="1140"/>
      <c r="Y17" s="1140"/>
      <c r="Z17" s="1140"/>
      <c r="AA17" s="1140"/>
      <c r="AB17" s="1140"/>
      <c r="AC17" s="1140"/>
      <c r="AD17" s="1140"/>
      <c r="AE17" s="1140"/>
      <c r="AF17" s="1140"/>
      <c r="AG17" s="1141"/>
    </row>
    <row r="18" spans="2:33" ht="24" customHeight="1">
      <c r="B18" s="1100"/>
      <c r="C18" s="1145" t="s">
        <v>406</v>
      </c>
      <c r="D18" s="1108" t="s">
        <v>407</v>
      </c>
      <c r="E18" s="1123">
        <f t="shared" si="1"/>
        <v>1</v>
      </c>
      <c r="F18" s="1146"/>
      <c r="G18" s="1147"/>
      <c r="H18" s="1147"/>
      <c r="I18" s="1147"/>
      <c r="J18" s="1147">
        <v>1</v>
      </c>
      <c r="K18" s="1116"/>
      <c r="L18" s="1116"/>
      <c r="M18" s="1116"/>
      <c r="N18" s="1116"/>
      <c r="O18" s="1116"/>
      <c r="P18" s="1116"/>
      <c r="Q18" s="1117"/>
      <c r="R18" s="1100"/>
      <c r="S18" s="1118">
        <v>2</v>
      </c>
      <c r="T18" s="1114" t="s">
        <v>408</v>
      </c>
      <c r="U18" s="1109">
        <f t="shared" si="3"/>
        <v>1</v>
      </c>
      <c r="V18" s="1110">
        <v>1</v>
      </c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1"/>
      <c r="AG18" s="1112"/>
    </row>
    <row r="19" spans="2:33" ht="24" customHeight="1">
      <c r="B19" s="1100"/>
      <c r="C19" s="1118">
        <v>5</v>
      </c>
      <c r="D19" s="1114" t="s">
        <v>409</v>
      </c>
      <c r="E19" s="1109">
        <f t="shared" si="1"/>
        <v>8</v>
      </c>
      <c r="F19" s="1115">
        <v>1</v>
      </c>
      <c r="G19" s="1116">
        <v>2</v>
      </c>
      <c r="H19" s="1116">
        <v>1</v>
      </c>
      <c r="I19" s="1116"/>
      <c r="J19" s="1116"/>
      <c r="K19" s="1116"/>
      <c r="L19" s="1116"/>
      <c r="M19" s="1116"/>
      <c r="N19" s="1116"/>
      <c r="O19" s="1116">
        <v>1</v>
      </c>
      <c r="P19" s="1116">
        <v>2</v>
      </c>
      <c r="Q19" s="1117">
        <v>1</v>
      </c>
      <c r="R19" s="1148"/>
      <c r="S19" s="1118">
        <v>3</v>
      </c>
      <c r="T19" s="1114" t="s">
        <v>410</v>
      </c>
      <c r="U19" s="1109">
        <f t="shared" si="3"/>
        <v>0</v>
      </c>
      <c r="V19" s="1110"/>
      <c r="W19" s="1111"/>
      <c r="X19" s="1111"/>
      <c r="Y19" s="1111"/>
      <c r="Z19" s="1111"/>
      <c r="AA19" s="1111"/>
      <c r="AB19" s="1111"/>
      <c r="AC19" s="1111"/>
      <c r="AD19" s="1111"/>
      <c r="AE19" s="1111"/>
      <c r="AF19" s="1111"/>
      <c r="AG19" s="1112"/>
    </row>
    <row r="20" spans="2:33" ht="24" customHeight="1">
      <c r="B20" s="1100"/>
      <c r="C20" s="1118">
        <v>6</v>
      </c>
      <c r="D20" s="1114" t="s">
        <v>411</v>
      </c>
      <c r="E20" s="1109">
        <f t="shared" si="1"/>
        <v>2</v>
      </c>
      <c r="F20" s="1110"/>
      <c r="G20" s="1111"/>
      <c r="H20" s="1111"/>
      <c r="I20" s="1111"/>
      <c r="J20" s="1111"/>
      <c r="K20" s="1111">
        <v>1</v>
      </c>
      <c r="L20" s="1111"/>
      <c r="M20" s="1111"/>
      <c r="N20" s="1111"/>
      <c r="O20" s="1111">
        <v>1</v>
      </c>
      <c r="P20" s="1111"/>
      <c r="Q20" s="1112"/>
      <c r="R20" s="1148"/>
      <c r="S20" s="1118">
        <v>4</v>
      </c>
      <c r="T20" s="1149" t="s">
        <v>412</v>
      </c>
      <c r="U20" s="1109">
        <f t="shared" si="3"/>
        <v>3</v>
      </c>
      <c r="V20" s="1110">
        <v>1</v>
      </c>
      <c r="W20" s="1111">
        <v>1</v>
      </c>
      <c r="X20" s="1111"/>
      <c r="Y20" s="1111">
        <v>1</v>
      </c>
      <c r="Z20" s="1111"/>
      <c r="AA20" s="1111"/>
      <c r="AB20" s="1111"/>
      <c r="AC20" s="1111"/>
      <c r="AD20" s="1111"/>
      <c r="AE20" s="1111"/>
      <c r="AF20" s="1111"/>
      <c r="AG20" s="1112"/>
    </row>
    <row r="21" spans="2:33" ht="24" customHeight="1">
      <c r="B21" s="1100"/>
      <c r="C21" s="1119">
        <v>7</v>
      </c>
      <c r="D21" s="1120" t="s">
        <v>413</v>
      </c>
      <c r="E21" s="1109">
        <f t="shared" si="1"/>
        <v>5</v>
      </c>
      <c r="F21" s="1110">
        <v>1</v>
      </c>
      <c r="G21" s="1111"/>
      <c r="H21" s="1111"/>
      <c r="I21" s="1111"/>
      <c r="J21" s="1111"/>
      <c r="K21" s="1111">
        <v>2</v>
      </c>
      <c r="L21" s="1111"/>
      <c r="M21" s="1111"/>
      <c r="N21" s="1111">
        <v>1</v>
      </c>
      <c r="O21" s="1111"/>
      <c r="P21" s="1111">
        <v>1</v>
      </c>
      <c r="Q21" s="1112"/>
      <c r="R21" s="1148"/>
      <c r="S21" s="1113">
        <v>5</v>
      </c>
      <c r="T21" s="1114" t="s">
        <v>414</v>
      </c>
      <c r="U21" s="1109">
        <f t="shared" si="3"/>
        <v>1</v>
      </c>
      <c r="V21" s="1110"/>
      <c r="W21" s="1111"/>
      <c r="X21" s="1111"/>
      <c r="Y21" s="1111"/>
      <c r="Z21" s="1111"/>
      <c r="AA21" s="1111"/>
      <c r="AB21" s="1111"/>
      <c r="AC21" s="1111">
        <v>1</v>
      </c>
      <c r="AD21" s="1111"/>
      <c r="AE21" s="1111"/>
      <c r="AF21" s="1111"/>
      <c r="AG21" s="1112"/>
    </row>
    <row r="22" spans="2:33" ht="24" customHeight="1">
      <c r="B22" s="1100"/>
      <c r="C22" s="1150">
        <v>9</v>
      </c>
      <c r="D22" s="1151" t="s">
        <v>1</v>
      </c>
      <c r="E22" s="1152">
        <f t="shared" si="1"/>
        <v>1</v>
      </c>
      <c r="F22" s="1153"/>
      <c r="G22" s="1154"/>
      <c r="H22" s="1154"/>
      <c r="I22" s="1154"/>
      <c r="J22" s="1154"/>
      <c r="K22" s="1154"/>
      <c r="L22" s="1154"/>
      <c r="M22" s="1155"/>
      <c r="N22" s="1155"/>
      <c r="O22" s="1155"/>
      <c r="P22" s="1155"/>
      <c r="Q22" s="1156">
        <v>1</v>
      </c>
      <c r="R22" s="1157"/>
      <c r="S22" s="1113">
        <v>9</v>
      </c>
      <c r="T22" s="1114" t="s">
        <v>1</v>
      </c>
      <c r="U22" s="1109">
        <f t="shared" si="3"/>
        <v>0</v>
      </c>
      <c r="V22" s="1110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1"/>
      <c r="AG22" s="1112"/>
    </row>
    <row r="23" spans="2:33" ht="24" customHeight="1">
      <c r="B23" s="1135">
        <v>3</v>
      </c>
      <c r="C23" s="1158" t="s">
        <v>415</v>
      </c>
      <c r="D23" s="1159"/>
      <c r="E23" s="1129">
        <f t="shared" si="1"/>
        <v>12</v>
      </c>
      <c r="F23" s="1130">
        <f aca="true" t="shared" si="7" ref="F23:Q23">SUM(F24:F29)</f>
        <v>1</v>
      </c>
      <c r="G23" s="1131">
        <f t="shared" si="7"/>
        <v>2</v>
      </c>
      <c r="H23" s="1131">
        <f t="shared" si="7"/>
        <v>3</v>
      </c>
      <c r="I23" s="1131">
        <f t="shared" si="7"/>
        <v>2</v>
      </c>
      <c r="J23" s="1131">
        <f t="shared" si="7"/>
        <v>0</v>
      </c>
      <c r="K23" s="1131">
        <f t="shared" si="7"/>
        <v>0</v>
      </c>
      <c r="L23" s="1131">
        <f t="shared" si="7"/>
        <v>0</v>
      </c>
      <c r="M23" s="1131">
        <f t="shared" si="7"/>
        <v>2</v>
      </c>
      <c r="N23" s="1131">
        <f t="shared" si="7"/>
        <v>0</v>
      </c>
      <c r="O23" s="1131">
        <f t="shared" si="7"/>
        <v>0</v>
      </c>
      <c r="P23" s="1131">
        <f t="shared" si="7"/>
        <v>2</v>
      </c>
      <c r="Q23" s="1132">
        <f t="shared" si="7"/>
        <v>0</v>
      </c>
      <c r="R23" s="1107">
        <v>7</v>
      </c>
      <c r="S23" s="1075" t="s">
        <v>416</v>
      </c>
      <c r="T23" s="1076"/>
      <c r="U23" s="1129">
        <f t="shared" si="3"/>
        <v>0</v>
      </c>
      <c r="V23" s="1130">
        <f aca="true" t="shared" si="8" ref="V23:AG23">SUM(V24:V28)</f>
        <v>0</v>
      </c>
      <c r="W23" s="1131">
        <f t="shared" si="8"/>
        <v>0</v>
      </c>
      <c r="X23" s="1131">
        <f t="shared" si="8"/>
        <v>0</v>
      </c>
      <c r="Y23" s="1131">
        <f t="shared" si="8"/>
        <v>0</v>
      </c>
      <c r="Z23" s="1131">
        <f t="shared" si="8"/>
        <v>0</v>
      </c>
      <c r="AA23" s="1131">
        <f t="shared" si="8"/>
        <v>0</v>
      </c>
      <c r="AB23" s="1131">
        <f t="shared" si="8"/>
        <v>0</v>
      </c>
      <c r="AC23" s="1131">
        <f t="shared" si="8"/>
        <v>0</v>
      </c>
      <c r="AD23" s="1131">
        <f t="shared" si="8"/>
        <v>0</v>
      </c>
      <c r="AE23" s="1131">
        <f t="shared" si="8"/>
        <v>0</v>
      </c>
      <c r="AF23" s="1131">
        <f t="shared" si="8"/>
        <v>0</v>
      </c>
      <c r="AG23" s="1132">
        <f t="shared" si="8"/>
        <v>0</v>
      </c>
    </row>
    <row r="24" spans="2:33" ht="24" customHeight="1">
      <c r="B24" s="1100"/>
      <c r="C24" s="1133">
        <v>1</v>
      </c>
      <c r="D24" s="1160" t="s">
        <v>417</v>
      </c>
      <c r="E24" s="1123">
        <f t="shared" si="1"/>
        <v>3</v>
      </c>
      <c r="F24" s="1124">
        <v>1</v>
      </c>
      <c r="G24" s="1125"/>
      <c r="H24" s="1125">
        <v>1</v>
      </c>
      <c r="I24" s="1125">
        <v>1</v>
      </c>
      <c r="J24" s="1125"/>
      <c r="K24" s="1125"/>
      <c r="L24" s="1125"/>
      <c r="M24" s="1125"/>
      <c r="N24" s="1125"/>
      <c r="O24" s="1125"/>
      <c r="P24" s="1125"/>
      <c r="Q24" s="1134"/>
      <c r="R24" s="1107"/>
      <c r="S24" s="1101">
        <v>1</v>
      </c>
      <c r="T24" s="1102" t="s">
        <v>418</v>
      </c>
      <c r="U24" s="1123">
        <f t="shared" si="3"/>
        <v>0</v>
      </c>
      <c r="V24" s="1124"/>
      <c r="W24" s="1125"/>
      <c r="X24" s="1125"/>
      <c r="Y24" s="1125"/>
      <c r="Z24" s="1125"/>
      <c r="AA24" s="1125"/>
      <c r="AB24" s="1125"/>
      <c r="AC24" s="1125"/>
      <c r="AD24" s="1125"/>
      <c r="AE24" s="1125"/>
      <c r="AF24" s="1125"/>
      <c r="AG24" s="1134"/>
    </row>
    <row r="25" spans="2:33" ht="24" customHeight="1">
      <c r="B25" s="1100"/>
      <c r="C25" s="1118">
        <v>2</v>
      </c>
      <c r="D25" s="1161" t="s">
        <v>419</v>
      </c>
      <c r="E25" s="1109">
        <f t="shared" si="1"/>
        <v>9</v>
      </c>
      <c r="F25" s="1110"/>
      <c r="G25" s="1111">
        <v>2</v>
      </c>
      <c r="H25" s="1111">
        <v>2</v>
      </c>
      <c r="I25" s="1111">
        <v>1</v>
      </c>
      <c r="J25" s="1111"/>
      <c r="K25" s="1111"/>
      <c r="L25" s="1111"/>
      <c r="M25" s="1111">
        <v>2</v>
      </c>
      <c r="N25" s="1111"/>
      <c r="O25" s="1111"/>
      <c r="P25" s="1111">
        <v>2</v>
      </c>
      <c r="Q25" s="1112"/>
      <c r="R25" s="1107"/>
      <c r="S25" s="1119">
        <v>2</v>
      </c>
      <c r="T25" s="1120" t="s">
        <v>420</v>
      </c>
      <c r="U25" s="1109">
        <f t="shared" si="3"/>
        <v>0</v>
      </c>
      <c r="V25" s="1110"/>
      <c r="W25" s="1111"/>
      <c r="X25" s="1111"/>
      <c r="Y25" s="1111"/>
      <c r="Z25" s="1111"/>
      <c r="AA25" s="1111"/>
      <c r="AB25" s="1111"/>
      <c r="AC25" s="1111"/>
      <c r="AD25" s="1111"/>
      <c r="AE25" s="1111"/>
      <c r="AF25" s="1111"/>
      <c r="AG25" s="1112"/>
    </row>
    <row r="26" spans="2:33" ht="24" customHeight="1">
      <c r="B26" s="1100"/>
      <c r="C26" s="1119">
        <v>3</v>
      </c>
      <c r="D26" s="1162" t="s">
        <v>421</v>
      </c>
      <c r="E26" s="1109">
        <f t="shared" si="1"/>
        <v>0</v>
      </c>
      <c r="F26" s="1110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2"/>
      <c r="R26" s="1107"/>
      <c r="S26" s="1133">
        <v>3</v>
      </c>
      <c r="T26" s="1108" t="s">
        <v>422</v>
      </c>
      <c r="U26" s="1123">
        <f t="shared" si="3"/>
        <v>0</v>
      </c>
      <c r="V26" s="1124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1"/>
      <c r="AG26" s="1112"/>
    </row>
    <row r="27" spans="2:33" ht="24" customHeight="1">
      <c r="B27" s="1100"/>
      <c r="C27" s="1119">
        <v>4</v>
      </c>
      <c r="D27" s="1120" t="s">
        <v>423</v>
      </c>
      <c r="E27" s="1109">
        <f t="shared" si="1"/>
        <v>0</v>
      </c>
      <c r="F27" s="1110"/>
      <c r="G27" s="1111"/>
      <c r="H27" s="1111"/>
      <c r="I27" s="1111"/>
      <c r="J27" s="1111"/>
      <c r="K27" s="1111"/>
      <c r="L27" s="1111"/>
      <c r="M27" s="1111"/>
      <c r="N27" s="1111"/>
      <c r="O27" s="1111"/>
      <c r="P27" s="1111"/>
      <c r="Q27" s="1112"/>
      <c r="R27" s="1107"/>
      <c r="S27" s="1118">
        <v>4</v>
      </c>
      <c r="T27" s="1114" t="s">
        <v>424</v>
      </c>
      <c r="U27" s="1109">
        <f t="shared" si="3"/>
        <v>0</v>
      </c>
      <c r="V27" s="1110"/>
      <c r="W27" s="1111"/>
      <c r="X27" s="1111"/>
      <c r="Y27" s="1111"/>
      <c r="Z27" s="1111"/>
      <c r="AA27" s="1111"/>
      <c r="AB27" s="1111"/>
      <c r="AC27" s="1111"/>
      <c r="AD27" s="1111"/>
      <c r="AE27" s="1111"/>
      <c r="AF27" s="1111"/>
      <c r="AG27" s="1112"/>
    </row>
    <row r="28" spans="2:33" ht="24" customHeight="1">
      <c r="B28" s="1100"/>
      <c r="C28" s="1119">
        <v>5</v>
      </c>
      <c r="D28" s="1120" t="s">
        <v>425</v>
      </c>
      <c r="E28" s="1109">
        <f t="shared" si="1"/>
        <v>0</v>
      </c>
      <c r="F28" s="1110"/>
      <c r="G28" s="1111"/>
      <c r="H28" s="1111"/>
      <c r="I28" s="1111"/>
      <c r="J28" s="1111"/>
      <c r="K28" s="1111"/>
      <c r="L28" s="1111"/>
      <c r="M28" s="1111"/>
      <c r="N28" s="1111"/>
      <c r="O28" s="1111"/>
      <c r="P28" s="1111"/>
      <c r="Q28" s="1112"/>
      <c r="R28" s="1056"/>
      <c r="S28" s="1118">
        <v>9</v>
      </c>
      <c r="T28" s="1114" t="s">
        <v>1</v>
      </c>
      <c r="U28" s="1109">
        <f t="shared" si="3"/>
        <v>0</v>
      </c>
      <c r="V28" s="1110"/>
      <c r="W28" s="1111"/>
      <c r="X28" s="1111"/>
      <c r="Y28" s="1111"/>
      <c r="Z28" s="1111"/>
      <c r="AA28" s="1111"/>
      <c r="AB28" s="1111"/>
      <c r="AC28" s="1111"/>
      <c r="AD28" s="1111"/>
      <c r="AE28" s="1111"/>
      <c r="AF28" s="1111"/>
      <c r="AG28" s="1112"/>
    </row>
    <row r="29" spans="2:33" ht="24" customHeight="1">
      <c r="B29" s="1126"/>
      <c r="C29" s="1163">
        <v>9</v>
      </c>
      <c r="D29" s="1151" t="s">
        <v>1</v>
      </c>
      <c r="E29" s="1152">
        <f t="shared" si="1"/>
        <v>0</v>
      </c>
      <c r="F29" s="1164"/>
      <c r="G29" s="1154"/>
      <c r="H29" s="1154"/>
      <c r="I29" s="1154"/>
      <c r="J29" s="1154"/>
      <c r="K29" s="1154"/>
      <c r="L29" s="1154"/>
      <c r="M29" s="1154"/>
      <c r="N29" s="1154"/>
      <c r="O29" s="1154"/>
      <c r="P29" s="1154"/>
      <c r="Q29" s="1165"/>
      <c r="R29" s="1135">
        <v>8</v>
      </c>
      <c r="S29" s="1075" t="s">
        <v>426</v>
      </c>
      <c r="T29" s="1076"/>
      <c r="U29" s="1103">
        <f t="shared" si="3"/>
        <v>2</v>
      </c>
      <c r="V29" s="1139">
        <v>0</v>
      </c>
      <c r="W29" s="1140">
        <v>0</v>
      </c>
      <c r="X29" s="1140">
        <v>0</v>
      </c>
      <c r="Y29" s="1140">
        <v>0</v>
      </c>
      <c r="Z29" s="1140">
        <v>0</v>
      </c>
      <c r="AA29" s="1140">
        <v>0</v>
      </c>
      <c r="AB29" s="1140">
        <v>0</v>
      </c>
      <c r="AC29" s="1140">
        <v>2</v>
      </c>
      <c r="AD29" s="1140">
        <v>0</v>
      </c>
      <c r="AE29" s="1140">
        <v>0</v>
      </c>
      <c r="AF29" s="1140">
        <v>0</v>
      </c>
      <c r="AG29" s="1166">
        <v>0</v>
      </c>
    </row>
    <row r="30" spans="2:33" ht="24" customHeight="1">
      <c r="B30" s="1167"/>
      <c r="C30" s="1168"/>
      <c r="D30" s="1169"/>
      <c r="R30" s="1126"/>
      <c r="S30" s="1144">
        <v>1</v>
      </c>
      <c r="T30" s="1102" t="s">
        <v>427</v>
      </c>
      <c r="U30" s="1138">
        <f t="shared" si="3"/>
        <v>2</v>
      </c>
      <c r="V30" s="1139"/>
      <c r="W30" s="1140"/>
      <c r="X30" s="1140"/>
      <c r="Y30" s="1140"/>
      <c r="Z30" s="1140"/>
      <c r="AA30" s="1140"/>
      <c r="AB30" s="1140"/>
      <c r="AC30" s="1140">
        <v>2</v>
      </c>
      <c r="AD30" s="1140"/>
      <c r="AE30" s="1140"/>
      <c r="AF30" s="1140"/>
      <c r="AG30" s="1141"/>
    </row>
    <row r="31" spans="18:33" ht="24" customHeight="1">
      <c r="R31" s="1107">
        <v>9</v>
      </c>
      <c r="S31" s="1075" t="s">
        <v>428</v>
      </c>
      <c r="T31" s="1076"/>
      <c r="U31" s="1138">
        <f t="shared" si="3"/>
        <v>69</v>
      </c>
      <c r="V31" s="1139">
        <v>8</v>
      </c>
      <c r="W31" s="1140">
        <v>8</v>
      </c>
      <c r="X31" s="1140">
        <v>8</v>
      </c>
      <c r="Y31" s="1140">
        <v>4</v>
      </c>
      <c r="Z31" s="1140">
        <v>5</v>
      </c>
      <c r="AA31" s="1140">
        <v>8</v>
      </c>
      <c r="AB31" s="1140">
        <v>4</v>
      </c>
      <c r="AC31" s="1140">
        <v>10</v>
      </c>
      <c r="AD31" s="1140">
        <v>6</v>
      </c>
      <c r="AE31" s="1140">
        <v>4</v>
      </c>
      <c r="AF31" s="1140">
        <v>1</v>
      </c>
      <c r="AG31" s="1141">
        <v>3</v>
      </c>
    </row>
    <row r="32" spans="18:33" ht="24" customHeight="1">
      <c r="R32" s="1172">
        <v>10</v>
      </c>
      <c r="S32" s="1127" t="s">
        <v>1</v>
      </c>
      <c r="T32" s="1128"/>
      <c r="U32" s="1129">
        <f t="shared" si="3"/>
        <v>3</v>
      </c>
      <c r="V32" s="1130"/>
      <c r="W32" s="1131"/>
      <c r="X32" s="1131"/>
      <c r="Y32" s="1131">
        <v>2</v>
      </c>
      <c r="Z32" s="1131">
        <v>1</v>
      </c>
      <c r="AA32" s="1131"/>
      <c r="AB32" s="1131"/>
      <c r="AC32" s="1131"/>
      <c r="AD32" s="1131"/>
      <c r="AE32" s="1131"/>
      <c r="AF32" s="1131"/>
      <c r="AG32" s="1132"/>
    </row>
    <row r="33" spans="18:19" ht="13.5" customHeight="1">
      <c r="R33" s="1170"/>
      <c r="S33" s="1171"/>
    </row>
  </sheetData>
  <sheetProtection/>
  <mergeCells count="65">
    <mergeCell ref="S31:T31"/>
    <mergeCell ref="S32:T32"/>
    <mergeCell ref="S11:T11"/>
    <mergeCell ref="C16:D16"/>
    <mergeCell ref="S16:T16"/>
    <mergeCell ref="C23:D23"/>
    <mergeCell ref="S23:T23"/>
    <mergeCell ref="S29:T29"/>
    <mergeCell ref="AC4:AC5"/>
    <mergeCell ref="AD4:AD5"/>
    <mergeCell ref="AE4:AE5"/>
    <mergeCell ref="AF4:AF5"/>
    <mergeCell ref="AG4:AG5"/>
    <mergeCell ref="C6:D6"/>
    <mergeCell ref="W4:W5"/>
    <mergeCell ref="X4:X5"/>
    <mergeCell ref="Y4:Y5"/>
    <mergeCell ref="Z4:Z5"/>
    <mergeCell ref="AA4:AA5"/>
    <mergeCell ref="AB4:AB5"/>
    <mergeCell ref="P4:P5"/>
    <mergeCell ref="Q4:Q5"/>
    <mergeCell ref="R4:R5"/>
    <mergeCell ref="S4:T5"/>
    <mergeCell ref="U4:U5"/>
    <mergeCell ref="V4:V5"/>
    <mergeCell ref="J4:J5"/>
    <mergeCell ref="K4:K5"/>
    <mergeCell ref="L4:L5"/>
    <mergeCell ref="M4:M5"/>
    <mergeCell ref="N4:N5"/>
    <mergeCell ref="O4:O5"/>
    <mergeCell ref="B4:D5"/>
    <mergeCell ref="E4:E5"/>
    <mergeCell ref="F4:F5"/>
    <mergeCell ref="G4:G5"/>
    <mergeCell ref="H4:H5"/>
    <mergeCell ref="I4:I5"/>
    <mergeCell ref="AB2:AB3"/>
    <mergeCell ref="AC2:AC3"/>
    <mergeCell ref="AD2:AD3"/>
    <mergeCell ref="AE2:AE3"/>
    <mergeCell ref="AF2:AF3"/>
    <mergeCell ref="AG2:AG3"/>
    <mergeCell ref="V2:V3"/>
    <mergeCell ref="W2:W3"/>
    <mergeCell ref="X2:X3"/>
    <mergeCell ref="Y2:Y3"/>
    <mergeCell ref="Z2:Z3"/>
    <mergeCell ref="AA2:AA3"/>
    <mergeCell ref="M2:M3"/>
    <mergeCell ref="N2:N3"/>
    <mergeCell ref="O2:O3"/>
    <mergeCell ref="P2:P3"/>
    <mergeCell ref="Q2:Q3"/>
    <mergeCell ref="U2:U3"/>
    <mergeCell ref="G1:L1"/>
    <mergeCell ref="E2:E3"/>
    <mergeCell ref="F2:F3"/>
    <mergeCell ref="G2:G3"/>
    <mergeCell ref="H2:H3"/>
    <mergeCell ref="I2:I3"/>
    <mergeCell ref="J2:J3"/>
    <mergeCell ref="K2:K3"/>
    <mergeCell ref="L2:L3"/>
  </mergeCells>
  <printOptions horizontalCentered="1"/>
  <pageMargins left="0.3937007874015748" right="0.3937007874015748" top="0.3937007874015748" bottom="0.3937007874015748" header="0.9055118110236221" footer="0.5118110236220472"/>
  <pageSetup horizontalDpi="600" verticalDpi="600" orientation="landscape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35"/>
  <sheetViews>
    <sheetView showZeros="0" view="pageBreakPreview" zoomScaleSheetLayoutView="100" zoomScalePageLayoutView="0" workbookViewId="0" topLeftCell="A1">
      <pane xSplit="4" ySplit="4" topLeftCell="E5" activePane="bottomRight" state="frozen"/>
      <selection pane="topLeft" activeCell="W2" sqref="W2:AH3"/>
      <selection pane="topRight" activeCell="W2" sqref="W2:AH3"/>
      <selection pane="bottomLeft" activeCell="W2" sqref="W2:AH3"/>
      <selection pane="bottomRight" activeCell="I1" sqref="I1:I16384"/>
    </sheetView>
  </sheetViews>
  <sheetFormatPr defaultColWidth="8.796875" defaultRowHeight="14.25"/>
  <cols>
    <col min="1" max="1" width="1.59765625" style="1227" customWidth="1"/>
    <col min="2" max="2" width="12" style="1178" customWidth="1"/>
    <col min="3" max="4" width="9" style="1178" customWidth="1"/>
    <col min="5" max="5" width="12.3984375" style="1178" customWidth="1"/>
    <col min="6" max="6" width="12.5" style="1222" customWidth="1"/>
    <col min="7" max="7" width="15.09765625" style="1178" customWidth="1"/>
    <col min="8" max="8" width="13.59765625" style="1178" customWidth="1"/>
    <col min="9" max="13" width="6.59765625" style="1178" customWidth="1"/>
    <col min="14" max="14" width="10.09765625" style="1221" bestFit="1" customWidth="1"/>
    <col min="15" max="16" width="10.09765625" style="1221" customWidth="1"/>
    <col min="17" max="17" width="11.5" style="1178" bestFit="1" customWidth="1"/>
    <col min="18" max="18" width="7.3984375" style="1178" customWidth="1"/>
    <col min="19" max="19" width="7.3984375" style="1222" customWidth="1"/>
    <col min="20" max="21" width="7.3984375" style="1178" customWidth="1"/>
    <col min="22" max="16384" width="9" style="1178" customWidth="1"/>
  </cols>
  <sheetData>
    <row r="1" spans="2:21" ht="24" customHeight="1">
      <c r="B1" s="1173" t="s">
        <v>429</v>
      </c>
      <c r="C1" s="1173"/>
      <c r="D1" s="1173"/>
      <c r="E1" s="1173"/>
      <c r="F1" s="1173"/>
      <c r="G1" s="1173"/>
      <c r="H1" s="1173"/>
      <c r="I1" s="1174"/>
      <c r="J1" s="1174"/>
      <c r="K1" s="1174"/>
      <c r="L1" s="1174"/>
      <c r="M1" s="1174"/>
      <c r="N1" s="1175"/>
      <c r="O1" s="1175"/>
      <c r="P1" s="1175"/>
      <c r="Q1" s="1174"/>
      <c r="R1" s="1176"/>
      <c r="S1" s="1177"/>
      <c r="T1" s="1176"/>
      <c r="U1" s="1174"/>
    </row>
    <row r="2" spans="2:21" ht="21.75" customHeight="1">
      <c r="B2" s="1179" t="s">
        <v>430</v>
      </c>
      <c r="C2" s="1180"/>
      <c r="D2" s="1180"/>
      <c r="E2" s="1181" t="s">
        <v>431</v>
      </c>
      <c r="F2" s="1182" t="s">
        <v>432</v>
      </c>
      <c r="G2" s="1182"/>
      <c r="H2" s="1183"/>
      <c r="I2" s="1184" t="s">
        <v>433</v>
      </c>
      <c r="J2" s="1185"/>
      <c r="K2" s="1185"/>
      <c r="L2" s="1185"/>
      <c r="M2" s="1186"/>
      <c r="N2" s="1182" t="s">
        <v>434</v>
      </c>
      <c r="O2" s="1182"/>
      <c r="P2" s="1182"/>
      <c r="Q2" s="1182"/>
      <c r="R2" s="1187" t="s">
        <v>435</v>
      </c>
      <c r="S2" s="1187" t="s">
        <v>436</v>
      </c>
      <c r="T2" s="1188"/>
      <c r="U2" s="1189" t="s">
        <v>437</v>
      </c>
    </row>
    <row r="3" spans="2:21" ht="21.75" customHeight="1">
      <c r="B3" s="1190"/>
      <c r="C3" s="1191" t="s">
        <v>438</v>
      </c>
      <c r="D3" s="1191" t="s">
        <v>439</v>
      </c>
      <c r="E3" s="1192"/>
      <c r="F3" s="1179" t="s">
        <v>440</v>
      </c>
      <c r="G3" s="1181" t="s">
        <v>441</v>
      </c>
      <c r="H3" s="1183" t="s">
        <v>442</v>
      </c>
      <c r="I3" s="1190" t="s">
        <v>443</v>
      </c>
      <c r="J3" s="1181" t="s">
        <v>444</v>
      </c>
      <c r="K3" s="1180" t="s">
        <v>445</v>
      </c>
      <c r="L3" s="1180" t="s">
        <v>446</v>
      </c>
      <c r="M3" s="1180" t="s">
        <v>447</v>
      </c>
      <c r="N3" s="1193" t="s">
        <v>448</v>
      </c>
      <c r="O3" s="1193" t="s">
        <v>449</v>
      </c>
      <c r="P3" s="1193" t="s">
        <v>450</v>
      </c>
      <c r="Q3" s="1194" t="s">
        <v>74</v>
      </c>
      <c r="R3" s="1195"/>
      <c r="S3" s="1195"/>
      <c r="T3" s="1196" t="s">
        <v>451</v>
      </c>
      <c r="U3" s="1197"/>
    </row>
    <row r="4" spans="2:21" ht="21.75" customHeight="1">
      <c r="B4" s="1198"/>
      <c r="C4" s="1199"/>
      <c r="D4" s="1199"/>
      <c r="E4" s="1200"/>
      <c r="F4" s="1198"/>
      <c r="G4" s="1200"/>
      <c r="H4" s="1201"/>
      <c r="I4" s="1198"/>
      <c r="J4" s="1200"/>
      <c r="K4" s="1199" t="s">
        <v>452</v>
      </c>
      <c r="L4" s="1202" t="s">
        <v>453</v>
      </c>
      <c r="M4" s="1199" t="s">
        <v>454</v>
      </c>
      <c r="N4" s="1203"/>
      <c r="O4" s="1203"/>
      <c r="P4" s="1203"/>
      <c r="Q4" s="1204" t="s">
        <v>76</v>
      </c>
      <c r="R4" s="907"/>
      <c r="S4" s="907"/>
      <c r="T4" s="1205"/>
      <c r="U4" s="1206"/>
    </row>
    <row r="5" spans="2:21" ht="45" customHeight="1">
      <c r="B5" s="1207" t="s">
        <v>455</v>
      </c>
      <c r="C5" s="1208">
        <v>0.15277777777777776</v>
      </c>
      <c r="D5" s="1209">
        <v>0.24305555555555555</v>
      </c>
      <c r="E5" s="1210" t="s">
        <v>456</v>
      </c>
      <c r="F5" s="1211" t="s">
        <v>457</v>
      </c>
      <c r="G5" s="1212" t="s">
        <v>457</v>
      </c>
      <c r="H5" s="1212" t="s">
        <v>457</v>
      </c>
      <c r="I5" s="1213" t="s">
        <v>458</v>
      </c>
      <c r="J5" s="1214" t="s">
        <v>459</v>
      </c>
      <c r="K5" s="1213">
        <v>2</v>
      </c>
      <c r="L5" s="1213">
        <v>6</v>
      </c>
      <c r="M5" s="1213">
        <v>50</v>
      </c>
      <c r="N5" s="1215">
        <v>434</v>
      </c>
      <c r="O5" s="1215">
        <v>3</v>
      </c>
      <c r="P5" s="1216"/>
      <c r="Q5" s="1217">
        <v>14430</v>
      </c>
      <c r="R5" s="1213">
        <v>3</v>
      </c>
      <c r="S5" s="1213">
        <v>2</v>
      </c>
      <c r="T5" s="1213">
        <v>0</v>
      </c>
      <c r="U5" s="1213">
        <v>0</v>
      </c>
    </row>
    <row r="6" spans="2:21" ht="45" customHeight="1">
      <c r="B6" s="1207" t="s">
        <v>455</v>
      </c>
      <c r="C6" s="1208">
        <v>0.010416666666666666</v>
      </c>
      <c r="D6" s="1209">
        <v>0.13541666666666666</v>
      </c>
      <c r="E6" s="1210" t="s">
        <v>456</v>
      </c>
      <c r="F6" s="1211" t="s">
        <v>457</v>
      </c>
      <c r="G6" s="1212" t="s">
        <v>460</v>
      </c>
      <c r="H6" s="1212" t="s">
        <v>457</v>
      </c>
      <c r="I6" s="1213" t="s">
        <v>458</v>
      </c>
      <c r="J6" s="1214" t="s">
        <v>461</v>
      </c>
      <c r="K6" s="1213">
        <v>1</v>
      </c>
      <c r="L6" s="1213">
        <v>5</v>
      </c>
      <c r="M6" s="1213">
        <v>70</v>
      </c>
      <c r="N6" s="1215">
        <v>290</v>
      </c>
      <c r="O6" s="1215">
        <v>12</v>
      </c>
      <c r="P6" s="1215"/>
      <c r="Q6" s="1217">
        <v>14723</v>
      </c>
      <c r="R6" s="1213">
        <v>8</v>
      </c>
      <c r="S6" s="1213">
        <v>6</v>
      </c>
      <c r="T6" s="1213">
        <v>1</v>
      </c>
      <c r="U6" s="1213"/>
    </row>
    <row r="7" spans="2:21" ht="45" customHeight="1">
      <c r="B7" s="1207" t="s">
        <v>455</v>
      </c>
      <c r="C7" s="1208">
        <v>0.5625</v>
      </c>
      <c r="D7" s="1218">
        <v>0.6194444444444445</v>
      </c>
      <c r="E7" s="1210" t="s">
        <v>456</v>
      </c>
      <c r="F7" s="1211" t="s">
        <v>457</v>
      </c>
      <c r="G7" s="1212" t="s">
        <v>457</v>
      </c>
      <c r="H7" s="1212" t="s">
        <v>457</v>
      </c>
      <c r="I7" s="1213" t="s">
        <v>458</v>
      </c>
      <c r="J7" s="1214" t="s">
        <v>459</v>
      </c>
      <c r="K7" s="1213">
        <v>0</v>
      </c>
      <c r="L7" s="1213">
        <v>8</v>
      </c>
      <c r="M7" s="1213">
        <v>25</v>
      </c>
      <c r="N7" s="1215">
        <v>120</v>
      </c>
      <c r="O7" s="1215"/>
      <c r="P7" s="1215"/>
      <c r="Q7" s="1217">
        <v>11265</v>
      </c>
      <c r="R7" s="1213">
        <v>3</v>
      </c>
      <c r="S7" s="1213">
        <v>1</v>
      </c>
      <c r="T7" s="1213">
        <v>0</v>
      </c>
      <c r="U7" s="1213">
        <v>0</v>
      </c>
    </row>
    <row r="8" spans="2:21" ht="45" customHeight="1">
      <c r="B8" s="1207" t="s">
        <v>455</v>
      </c>
      <c r="C8" s="1208">
        <v>0.3194444444444445</v>
      </c>
      <c r="D8" s="1209">
        <v>0.375</v>
      </c>
      <c r="E8" s="1210" t="s">
        <v>456</v>
      </c>
      <c r="F8" s="1211" t="s">
        <v>462</v>
      </c>
      <c r="G8" s="1212" t="s">
        <v>463</v>
      </c>
      <c r="H8" s="1212" t="s">
        <v>464</v>
      </c>
      <c r="I8" s="1213" t="s">
        <v>458</v>
      </c>
      <c r="J8" s="1214" t="s">
        <v>465</v>
      </c>
      <c r="K8" s="1213">
        <v>2</v>
      </c>
      <c r="L8" s="1219">
        <v>3</v>
      </c>
      <c r="M8" s="1213">
        <v>76</v>
      </c>
      <c r="N8" s="1215">
        <v>214</v>
      </c>
      <c r="O8" s="1215"/>
      <c r="P8" s="1215"/>
      <c r="Q8" s="1217">
        <v>13425</v>
      </c>
      <c r="R8" s="1213">
        <v>2</v>
      </c>
      <c r="S8" s="1213">
        <v>1</v>
      </c>
      <c r="T8" s="1213">
        <v>0</v>
      </c>
      <c r="U8" s="1213">
        <v>0</v>
      </c>
    </row>
    <row r="9" spans="2:21" ht="45" customHeight="1">
      <c r="B9" s="1207" t="s">
        <v>466</v>
      </c>
      <c r="C9" s="1208">
        <v>0.7673611111111112</v>
      </c>
      <c r="D9" s="1218">
        <v>0.8319444444444444</v>
      </c>
      <c r="E9" s="1210" t="s">
        <v>456</v>
      </c>
      <c r="F9" s="1211" t="s">
        <v>467</v>
      </c>
      <c r="G9" s="1212" t="s">
        <v>463</v>
      </c>
      <c r="H9" s="1212" t="s">
        <v>468</v>
      </c>
      <c r="I9" s="1213" t="s">
        <v>469</v>
      </c>
      <c r="J9" s="1214" t="s">
        <v>470</v>
      </c>
      <c r="K9" s="1213">
        <v>2</v>
      </c>
      <c r="L9" s="1213">
        <v>17</v>
      </c>
      <c r="M9" s="1213">
        <v>97</v>
      </c>
      <c r="N9" s="1215">
        <v>139</v>
      </c>
      <c r="O9" s="1215">
        <v>10</v>
      </c>
      <c r="P9" s="1215"/>
      <c r="Q9" s="1217">
        <v>12226</v>
      </c>
      <c r="R9" s="1213">
        <v>5</v>
      </c>
      <c r="S9" s="1213">
        <v>3</v>
      </c>
      <c r="T9" s="1213"/>
      <c r="U9" s="1213"/>
    </row>
    <row r="10" spans="2:21" ht="45" customHeight="1">
      <c r="B10" s="1207" t="s">
        <v>471</v>
      </c>
      <c r="C10" s="1208">
        <v>0.14583333333333334</v>
      </c>
      <c r="D10" s="1209">
        <v>0.20138888888888887</v>
      </c>
      <c r="E10" s="1210" t="s">
        <v>456</v>
      </c>
      <c r="F10" s="1211" t="s">
        <v>457</v>
      </c>
      <c r="G10" s="1212" t="s">
        <v>457</v>
      </c>
      <c r="H10" s="1212" t="s">
        <v>457</v>
      </c>
      <c r="I10" s="1213" t="s">
        <v>458</v>
      </c>
      <c r="J10" s="1214" t="s">
        <v>470</v>
      </c>
      <c r="K10" s="1213">
        <v>1</v>
      </c>
      <c r="L10" s="1213">
        <v>22</v>
      </c>
      <c r="M10" s="1213">
        <v>95</v>
      </c>
      <c r="N10" s="1215">
        <v>66</v>
      </c>
      <c r="O10" s="1215">
        <v>23</v>
      </c>
      <c r="P10" s="1216"/>
      <c r="Q10" s="1217">
        <v>17320</v>
      </c>
      <c r="R10" s="1213">
        <v>2</v>
      </c>
      <c r="S10" s="1213">
        <v>0</v>
      </c>
      <c r="T10" s="1213">
        <v>0</v>
      </c>
      <c r="U10" s="1213">
        <v>0</v>
      </c>
    </row>
    <row r="11" spans="2:21" ht="45" customHeight="1">
      <c r="B11" s="1207" t="s">
        <v>471</v>
      </c>
      <c r="C11" s="1208">
        <v>0.027777777777777776</v>
      </c>
      <c r="D11" s="1209">
        <v>0.06805555555555555</v>
      </c>
      <c r="E11" s="1210" t="s">
        <v>456</v>
      </c>
      <c r="F11" s="1211" t="s">
        <v>472</v>
      </c>
      <c r="G11" s="1212" t="s">
        <v>460</v>
      </c>
      <c r="H11" s="1212" t="s">
        <v>473</v>
      </c>
      <c r="I11" s="1213" t="s">
        <v>469</v>
      </c>
      <c r="J11" s="1214" t="s">
        <v>461</v>
      </c>
      <c r="K11" s="1213">
        <v>1</v>
      </c>
      <c r="L11" s="1213">
        <v>22</v>
      </c>
      <c r="M11" s="1213">
        <v>86</v>
      </c>
      <c r="N11" s="1215">
        <v>40</v>
      </c>
      <c r="O11" s="1215">
        <v>27</v>
      </c>
      <c r="P11" s="1215"/>
      <c r="Q11" s="1217">
        <v>14160</v>
      </c>
      <c r="R11" s="1213">
        <v>2</v>
      </c>
      <c r="S11" s="1213">
        <v>1</v>
      </c>
      <c r="T11" s="1213"/>
      <c r="U11" s="1213"/>
    </row>
    <row r="12" spans="2:21" ht="45" customHeight="1">
      <c r="B12" s="1207" t="s">
        <v>474</v>
      </c>
      <c r="C12" s="1208">
        <v>0.5680555555555555</v>
      </c>
      <c r="D12" s="1218">
        <v>0.5868055555555556</v>
      </c>
      <c r="E12" s="1210" t="s">
        <v>456</v>
      </c>
      <c r="F12" s="1211" t="s">
        <v>457</v>
      </c>
      <c r="G12" s="1212" t="s">
        <v>457</v>
      </c>
      <c r="H12" s="1212" t="s">
        <v>457</v>
      </c>
      <c r="I12" s="1213" t="s">
        <v>469</v>
      </c>
      <c r="J12" s="1214" t="s">
        <v>475</v>
      </c>
      <c r="K12" s="1213">
        <v>8</v>
      </c>
      <c r="L12" s="1213">
        <v>28</v>
      </c>
      <c r="M12" s="1213">
        <v>97</v>
      </c>
      <c r="N12" s="1215">
        <v>46</v>
      </c>
      <c r="O12" s="1215"/>
      <c r="P12" s="1215"/>
      <c r="Q12" s="1217">
        <v>11794</v>
      </c>
      <c r="R12" s="1213">
        <v>1</v>
      </c>
      <c r="S12" s="1213">
        <v>0</v>
      </c>
      <c r="T12" s="1213">
        <v>0</v>
      </c>
      <c r="U12" s="1213">
        <v>0</v>
      </c>
    </row>
    <row r="13" spans="2:21" ht="45" customHeight="1">
      <c r="B13" s="1207" t="s">
        <v>474</v>
      </c>
      <c r="C13" s="1208">
        <v>0.17361111111111113</v>
      </c>
      <c r="D13" s="1209">
        <v>0.22777777777777777</v>
      </c>
      <c r="E13" s="1210" t="s">
        <v>456</v>
      </c>
      <c r="F13" s="1211" t="s">
        <v>457</v>
      </c>
      <c r="G13" s="1212" t="s">
        <v>457</v>
      </c>
      <c r="H13" s="1212" t="s">
        <v>476</v>
      </c>
      <c r="I13" s="1213" t="s">
        <v>458</v>
      </c>
      <c r="J13" s="1214" t="s">
        <v>470</v>
      </c>
      <c r="K13" s="1213">
        <v>3</v>
      </c>
      <c r="L13" s="1219">
        <v>25</v>
      </c>
      <c r="M13" s="1213">
        <v>86</v>
      </c>
      <c r="N13" s="1215">
        <v>332</v>
      </c>
      <c r="O13" s="1215"/>
      <c r="P13" s="1215"/>
      <c r="Q13" s="1217">
        <v>35901</v>
      </c>
      <c r="R13" s="1213">
        <v>1</v>
      </c>
      <c r="S13" s="1213">
        <v>0</v>
      </c>
      <c r="T13" s="1213">
        <v>0</v>
      </c>
      <c r="U13" s="1213">
        <v>0</v>
      </c>
    </row>
    <row r="14" spans="2:21" ht="45" customHeight="1">
      <c r="B14" s="1207" t="s">
        <v>477</v>
      </c>
      <c r="C14" s="1208">
        <v>0.013888888888888888</v>
      </c>
      <c r="D14" s="1218">
        <v>0.07083333333333333</v>
      </c>
      <c r="E14" s="1210" t="s">
        <v>456</v>
      </c>
      <c r="F14" s="1211" t="s">
        <v>457</v>
      </c>
      <c r="G14" s="1212" t="s">
        <v>457</v>
      </c>
      <c r="H14" s="1212" t="s">
        <v>457</v>
      </c>
      <c r="I14" s="1213" t="s">
        <v>458</v>
      </c>
      <c r="J14" s="1214" t="s">
        <v>478</v>
      </c>
      <c r="K14" s="1213">
        <v>2</v>
      </c>
      <c r="L14" s="1213">
        <v>27</v>
      </c>
      <c r="M14" s="1213">
        <v>61</v>
      </c>
      <c r="N14" s="1215">
        <v>214</v>
      </c>
      <c r="O14" s="1215"/>
      <c r="P14" s="1215"/>
      <c r="Q14" s="1217">
        <v>10711</v>
      </c>
      <c r="R14" s="1213">
        <v>3</v>
      </c>
      <c r="S14" s="1213">
        <v>1</v>
      </c>
      <c r="T14" s="1213">
        <v>0</v>
      </c>
      <c r="U14" s="1213">
        <v>0</v>
      </c>
    </row>
    <row r="15" spans="2:21" ht="45" customHeight="1">
      <c r="B15" s="1207" t="s">
        <v>477</v>
      </c>
      <c r="C15" s="1208">
        <v>0.16666666666666666</v>
      </c>
      <c r="D15" s="1218">
        <v>0.22013888888888888</v>
      </c>
      <c r="E15" s="1210" t="s">
        <v>456</v>
      </c>
      <c r="F15" s="1211" t="s">
        <v>457</v>
      </c>
      <c r="G15" s="1212" t="s">
        <v>479</v>
      </c>
      <c r="H15" s="1212" t="s">
        <v>457</v>
      </c>
      <c r="I15" s="1213" t="s">
        <v>458</v>
      </c>
      <c r="J15" s="1214" t="s">
        <v>480</v>
      </c>
      <c r="K15" s="1219">
        <v>1</v>
      </c>
      <c r="L15" s="1213">
        <v>21</v>
      </c>
      <c r="M15" s="1213">
        <v>94</v>
      </c>
      <c r="N15" s="1215">
        <v>109</v>
      </c>
      <c r="O15" s="1215"/>
      <c r="P15" s="1215"/>
      <c r="Q15" s="1217">
        <v>13947</v>
      </c>
      <c r="R15" s="1213">
        <v>2</v>
      </c>
      <c r="S15" s="1213">
        <v>0</v>
      </c>
      <c r="T15" s="1213">
        <v>0</v>
      </c>
      <c r="U15" s="1213">
        <v>0</v>
      </c>
    </row>
    <row r="16" spans="2:21" ht="45" customHeight="1">
      <c r="B16" s="1207" t="s">
        <v>481</v>
      </c>
      <c r="C16" s="1208">
        <v>0.8263888888888888</v>
      </c>
      <c r="D16" s="1209">
        <v>0.86875</v>
      </c>
      <c r="E16" s="1210" t="s">
        <v>456</v>
      </c>
      <c r="F16" s="1212" t="s">
        <v>457</v>
      </c>
      <c r="G16" s="1212" t="s">
        <v>457</v>
      </c>
      <c r="H16" s="1212" t="s">
        <v>457</v>
      </c>
      <c r="I16" s="1213" t="s">
        <v>458</v>
      </c>
      <c r="J16" s="1214" t="s">
        <v>480</v>
      </c>
      <c r="K16" s="1213">
        <v>4</v>
      </c>
      <c r="L16" s="1213">
        <v>24</v>
      </c>
      <c r="M16" s="1213">
        <v>86</v>
      </c>
      <c r="N16" s="1215">
        <v>484</v>
      </c>
      <c r="O16" s="1215"/>
      <c r="P16" s="1215"/>
      <c r="Q16" s="1217">
        <v>10676</v>
      </c>
      <c r="R16" s="1213">
        <v>1</v>
      </c>
      <c r="S16" s="1213">
        <v>0</v>
      </c>
      <c r="T16" s="1213">
        <v>0</v>
      </c>
      <c r="U16" s="1213">
        <v>0</v>
      </c>
    </row>
    <row r="17" spans="2:21" ht="45" customHeight="1">
      <c r="B17" s="1207" t="s">
        <v>481</v>
      </c>
      <c r="C17" s="1208">
        <v>0.6979166666666666</v>
      </c>
      <c r="D17" s="1209">
        <v>0.7527777777777778</v>
      </c>
      <c r="E17" s="1210" t="s">
        <v>456</v>
      </c>
      <c r="F17" s="1212" t="s">
        <v>482</v>
      </c>
      <c r="G17" s="1212" t="s">
        <v>483</v>
      </c>
      <c r="H17" s="1212" t="s">
        <v>484</v>
      </c>
      <c r="I17" s="1213" t="s">
        <v>469</v>
      </c>
      <c r="J17" s="1214" t="s">
        <v>485</v>
      </c>
      <c r="K17" s="1213">
        <v>0</v>
      </c>
      <c r="L17" s="1213">
        <v>24</v>
      </c>
      <c r="M17" s="1213">
        <v>80</v>
      </c>
      <c r="N17" s="1215">
        <v>35</v>
      </c>
      <c r="O17" s="1215"/>
      <c r="P17" s="1215"/>
      <c r="Q17" s="1217">
        <v>17557</v>
      </c>
      <c r="R17" s="1213">
        <v>1</v>
      </c>
      <c r="S17" s="1213">
        <v>1</v>
      </c>
      <c r="T17" s="1213">
        <v>0</v>
      </c>
      <c r="U17" s="1213">
        <v>0</v>
      </c>
    </row>
    <row r="18" spans="2:21" ht="45" customHeight="1">
      <c r="B18" s="1207" t="s">
        <v>481</v>
      </c>
      <c r="C18" s="1208">
        <v>0.7430555555555555</v>
      </c>
      <c r="D18" s="1209">
        <v>0.7993055555555556</v>
      </c>
      <c r="E18" s="1210" t="s">
        <v>456</v>
      </c>
      <c r="F18" s="1212" t="s">
        <v>457</v>
      </c>
      <c r="G18" s="1212" t="s">
        <v>457</v>
      </c>
      <c r="H18" s="1212" t="s">
        <v>457</v>
      </c>
      <c r="I18" s="1213" t="s">
        <v>486</v>
      </c>
      <c r="J18" s="1214" t="s">
        <v>487</v>
      </c>
      <c r="K18" s="1213">
        <v>1</v>
      </c>
      <c r="L18" s="1213">
        <v>28</v>
      </c>
      <c r="M18" s="1213">
        <v>76</v>
      </c>
      <c r="N18" s="1215">
        <v>109</v>
      </c>
      <c r="O18" s="1215">
        <v>161</v>
      </c>
      <c r="P18" s="1215"/>
      <c r="Q18" s="1217">
        <v>10743</v>
      </c>
      <c r="R18" s="1213">
        <v>6</v>
      </c>
      <c r="S18" s="1213">
        <v>5</v>
      </c>
      <c r="T18" s="1213"/>
      <c r="U18" s="1213"/>
    </row>
    <row r="19" spans="2:21" ht="45" customHeight="1">
      <c r="B19" s="1207" t="s">
        <v>488</v>
      </c>
      <c r="C19" s="1208">
        <v>0.625</v>
      </c>
      <c r="D19" s="1209">
        <v>0.74375</v>
      </c>
      <c r="E19" s="1210" t="s">
        <v>456</v>
      </c>
      <c r="F19" s="1212" t="s">
        <v>489</v>
      </c>
      <c r="G19" s="1212" t="s">
        <v>490</v>
      </c>
      <c r="H19" s="1212" t="s">
        <v>491</v>
      </c>
      <c r="I19" s="1213" t="s">
        <v>458</v>
      </c>
      <c r="J19" s="1214" t="s">
        <v>492</v>
      </c>
      <c r="K19" s="1213">
        <v>1</v>
      </c>
      <c r="L19" s="1213">
        <v>22</v>
      </c>
      <c r="M19" s="1213">
        <v>43</v>
      </c>
      <c r="N19" s="1215">
        <v>540</v>
      </c>
      <c r="O19" s="1215"/>
      <c r="P19" s="1215"/>
      <c r="Q19" s="1217">
        <v>11137</v>
      </c>
      <c r="R19" s="1213">
        <v>4</v>
      </c>
      <c r="S19" s="1213">
        <v>1</v>
      </c>
      <c r="T19" s="1213">
        <v>0</v>
      </c>
      <c r="U19" s="1213">
        <v>0</v>
      </c>
    </row>
    <row r="20" spans="2:21" ht="45" customHeight="1">
      <c r="B20" s="1207" t="s">
        <v>493</v>
      </c>
      <c r="C20" s="1208">
        <v>0.08333333333333333</v>
      </c>
      <c r="D20" s="1209">
        <v>0.1840277777777778</v>
      </c>
      <c r="E20" s="1210" t="s">
        <v>456</v>
      </c>
      <c r="F20" s="1212" t="s">
        <v>494</v>
      </c>
      <c r="G20" s="1212" t="s">
        <v>495</v>
      </c>
      <c r="H20" s="1212" t="s">
        <v>496</v>
      </c>
      <c r="I20" s="1213" t="s">
        <v>469</v>
      </c>
      <c r="J20" s="1214" t="s">
        <v>497</v>
      </c>
      <c r="K20" s="1213">
        <v>1</v>
      </c>
      <c r="L20" s="1213">
        <v>7</v>
      </c>
      <c r="M20" s="1213">
        <v>83</v>
      </c>
      <c r="N20" s="1215">
        <v>835</v>
      </c>
      <c r="O20" s="1215">
        <v>24</v>
      </c>
      <c r="P20" s="1215"/>
      <c r="Q20" s="1217">
        <v>39351</v>
      </c>
      <c r="R20" s="1213">
        <v>10</v>
      </c>
      <c r="S20" s="1213">
        <v>3</v>
      </c>
      <c r="T20" s="1213">
        <v>0</v>
      </c>
      <c r="U20" s="1213">
        <v>1</v>
      </c>
    </row>
    <row r="21" spans="2:21" ht="45" customHeight="1">
      <c r="B21" s="1207" t="s">
        <v>493</v>
      </c>
      <c r="C21" s="1208">
        <v>0.37847222222222227</v>
      </c>
      <c r="D21" s="1209">
        <v>0.4368055555555555</v>
      </c>
      <c r="E21" s="1210" t="s">
        <v>456</v>
      </c>
      <c r="F21" s="1212" t="s">
        <v>498</v>
      </c>
      <c r="G21" s="1212" t="s">
        <v>499</v>
      </c>
      <c r="H21" s="1212" t="s">
        <v>500</v>
      </c>
      <c r="I21" s="1213" t="s">
        <v>458</v>
      </c>
      <c r="J21" s="1214" t="s">
        <v>470</v>
      </c>
      <c r="K21" s="1213">
        <v>3</v>
      </c>
      <c r="L21" s="1213">
        <v>3</v>
      </c>
      <c r="M21" s="1213">
        <v>76</v>
      </c>
      <c r="N21" s="1215">
        <v>147</v>
      </c>
      <c r="O21" s="1215">
        <v>35</v>
      </c>
      <c r="P21" s="1215"/>
      <c r="Q21" s="1217">
        <v>10300</v>
      </c>
      <c r="R21" s="1213">
        <v>3</v>
      </c>
      <c r="S21" s="1213">
        <v>3</v>
      </c>
      <c r="T21" s="1213">
        <v>0</v>
      </c>
      <c r="U21" s="1213">
        <v>0</v>
      </c>
    </row>
    <row r="22" spans="2:8" ht="19.5" customHeight="1">
      <c r="B22" s="1220" t="s">
        <v>501</v>
      </c>
      <c r="C22" s="1220"/>
      <c r="D22" s="1220"/>
      <c r="E22" s="1220"/>
      <c r="F22" s="1220"/>
      <c r="G22" s="1220"/>
      <c r="H22" s="1220"/>
    </row>
    <row r="23" spans="2:8" ht="19.5" customHeight="1">
      <c r="B23" s="1223" t="s">
        <v>502</v>
      </c>
      <c r="C23" s="1223"/>
      <c r="D23" s="1223"/>
      <c r="E23" s="1223"/>
      <c r="F23" s="1223"/>
      <c r="G23" s="1224"/>
      <c r="H23" s="1223"/>
    </row>
    <row r="24" spans="2:8" ht="13.5">
      <c r="B24" s="1225"/>
      <c r="C24" s="1225"/>
      <c r="D24" s="1225"/>
      <c r="E24" s="1225"/>
      <c r="F24" s="1226"/>
      <c r="H24" s="1225"/>
    </row>
    <row r="25" spans="2:8" ht="13.5">
      <c r="B25" s="1225"/>
      <c r="C25" s="1225"/>
      <c r="D25" s="1225"/>
      <c r="E25" s="1225"/>
      <c r="F25" s="1226"/>
      <c r="G25" s="1225"/>
      <c r="H25" s="1225"/>
    </row>
    <row r="26" spans="2:8" ht="13.5">
      <c r="B26" s="1225"/>
      <c r="C26" s="1225"/>
      <c r="D26" s="1225"/>
      <c r="E26" s="1225"/>
      <c r="F26" s="1226"/>
      <c r="G26" s="1225"/>
      <c r="H26" s="1225"/>
    </row>
    <row r="27" spans="2:8" ht="13.5">
      <c r="B27" s="1225"/>
      <c r="C27" s="1225"/>
      <c r="D27" s="1225"/>
      <c r="E27" s="1225"/>
      <c r="F27" s="1226"/>
      <c r="G27" s="1225"/>
      <c r="H27" s="1225"/>
    </row>
    <row r="28" spans="2:8" ht="13.5">
      <c r="B28" s="1225"/>
      <c r="C28" s="1225"/>
      <c r="D28" s="1225"/>
      <c r="E28" s="1225"/>
      <c r="F28" s="1226"/>
      <c r="G28" s="1225"/>
      <c r="H28" s="1225"/>
    </row>
    <row r="29" spans="2:8" ht="13.5">
      <c r="B29" s="1225"/>
      <c r="C29" s="1225"/>
      <c r="D29" s="1225"/>
      <c r="E29" s="1225"/>
      <c r="F29" s="1226"/>
      <c r="G29" s="1225"/>
      <c r="H29" s="1225"/>
    </row>
    <row r="30" spans="2:8" ht="13.5">
      <c r="B30" s="1225"/>
      <c r="C30" s="1225"/>
      <c r="D30" s="1225"/>
      <c r="E30" s="1225"/>
      <c r="F30" s="1226"/>
      <c r="G30" s="1225"/>
      <c r="H30" s="1225"/>
    </row>
    <row r="31" spans="2:8" ht="13.5">
      <c r="B31" s="1225"/>
      <c r="C31" s="1225"/>
      <c r="D31" s="1225"/>
      <c r="E31" s="1225"/>
      <c r="F31" s="1226"/>
      <c r="G31" s="1225"/>
      <c r="H31" s="1225"/>
    </row>
    <row r="32" spans="2:8" ht="13.5">
      <c r="B32" s="1225"/>
      <c r="C32" s="1225"/>
      <c r="D32" s="1225"/>
      <c r="E32" s="1225"/>
      <c r="F32" s="1226"/>
      <c r="G32" s="1225"/>
      <c r="H32" s="1225"/>
    </row>
    <row r="33" spans="2:8" ht="13.5">
      <c r="B33" s="1225"/>
      <c r="C33" s="1225"/>
      <c r="D33" s="1225"/>
      <c r="E33" s="1225"/>
      <c r="F33" s="1226"/>
      <c r="G33" s="1225"/>
      <c r="H33" s="1225"/>
    </row>
    <row r="34" spans="2:8" ht="13.5">
      <c r="B34" s="1225"/>
      <c r="C34" s="1225"/>
      <c r="D34" s="1225"/>
      <c r="E34" s="1225"/>
      <c r="F34" s="1226"/>
      <c r="G34" s="1225"/>
      <c r="H34" s="1225"/>
    </row>
    <row r="35" spans="2:8" ht="13.5">
      <c r="B35" s="1225"/>
      <c r="C35" s="1225"/>
      <c r="D35" s="1225"/>
      <c r="E35" s="1225"/>
      <c r="F35" s="1226"/>
      <c r="G35" s="1225"/>
      <c r="H35" s="1225"/>
    </row>
  </sheetData>
  <sheetProtection/>
  <mergeCells count="17">
    <mergeCell ref="B22:H22"/>
    <mergeCell ref="S2:S4"/>
    <mergeCell ref="U2:U4"/>
    <mergeCell ref="F3:F4"/>
    <mergeCell ref="G3:G4"/>
    <mergeCell ref="H3:H4"/>
    <mergeCell ref="I3:I4"/>
    <mergeCell ref="J3:J4"/>
    <mergeCell ref="N3:N4"/>
    <mergeCell ref="O3:O4"/>
    <mergeCell ref="P3:P4"/>
    <mergeCell ref="B2:B4"/>
    <mergeCell ref="E2:E4"/>
    <mergeCell ref="F2:H2"/>
    <mergeCell ref="I2:M2"/>
    <mergeCell ref="N2:Q2"/>
    <mergeCell ref="R2:R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A1">
      <selection activeCell="W2" sqref="W2:AH3"/>
    </sheetView>
  </sheetViews>
  <sheetFormatPr defaultColWidth="8.796875" defaultRowHeight="14.25"/>
  <cols>
    <col min="1" max="1" width="1.59765625" style="1043" customWidth="1"/>
    <col min="2" max="3" width="3.59765625" style="1043" customWidth="1"/>
    <col min="4" max="4" width="4.59765625" style="1043" customWidth="1"/>
    <col min="5" max="5" width="15.59765625" style="1043" customWidth="1"/>
    <col min="6" max="16" width="5.59765625" style="1043" customWidth="1"/>
    <col min="17" max="17" width="1.59765625" style="1043" customWidth="1"/>
    <col min="18" max="47" width="4.59765625" style="1043" customWidth="1"/>
    <col min="48" max="16384" width="9" style="1043" customWidth="1"/>
  </cols>
  <sheetData>
    <row r="1" spans="2:15" ht="24" customHeight="1">
      <c r="B1" s="1228" t="s">
        <v>503</v>
      </c>
      <c r="C1" s="1228"/>
      <c r="D1" s="1228"/>
      <c r="E1" s="1228"/>
      <c r="F1" s="1228"/>
      <c r="G1" s="1228"/>
      <c r="H1" s="1228"/>
      <c r="I1" s="948" t="s">
        <v>371</v>
      </c>
      <c r="J1" s="948"/>
      <c r="K1" s="948"/>
      <c r="L1" s="948"/>
      <c r="M1" s="948"/>
      <c r="N1" s="948"/>
      <c r="O1" s="948"/>
    </row>
    <row r="2" spans="2:16" ht="15" customHeight="1">
      <c r="B2" s="1229"/>
      <c r="C2" s="1230"/>
      <c r="D2" s="1230"/>
      <c r="E2" s="1230" t="s">
        <v>504</v>
      </c>
      <c r="F2" s="1231">
        <v>16</v>
      </c>
      <c r="G2" s="1231">
        <v>17</v>
      </c>
      <c r="H2" s="1231">
        <v>18</v>
      </c>
      <c r="I2" s="1231">
        <v>19</v>
      </c>
      <c r="J2" s="1231">
        <v>20</v>
      </c>
      <c r="K2" s="1231">
        <v>21</v>
      </c>
      <c r="L2" s="1231">
        <v>22</v>
      </c>
      <c r="M2" s="1231">
        <v>23</v>
      </c>
      <c r="N2" s="1231">
        <v>24</v>
      </c>
      <c r="O2" s="1231">
        <v>25</v>
      </c>
      <c r="P2" s="1232" t="s">
        <v>505</v>
      </c>
    </row>
    <row r="3" spans="2:16" ht="15" customHeight="1">
      <c r="B3" s="1233" t="s">
        <v>506</v>
      </c>
      <c r="C3" s="1234"/>
      <c r="D3" s="1234"/>
      <c r="E3" s="1234"/>
      <c r="F3" s="1235"/>
      <c r="G3" s="1235"/>
      <c r="H3" s="1235"/>
      <c r="I3" s="1235"/>
      <c r="J3" s="1235"/>
      <c r="K3" s="1235"/>
      <c r="L3" s="1235"/>
      <c r="M3" s="1235"/>
      <c r="N3" s="1235"/>
      <c r="O3" s="1235"/>
      <c r="P3" s="1236"/>
    </row>
    <row r="4" spans="2:16" ht="21.75" customHeight="1">
      <c r="B4" s="1237" t="s">
        <v>507</v>
      </c>
      <c r="C4" s="1238"/>
      <c r="D4" s="1239"/>
      <c r="E4" s="1239" t="s">
        <v>508</v>
      </c>
      <c r="F4" s="1240">
        <v>15</v>
      </c>
      <c r="G4" s="1240">
        <v>27</v>
      </c>
      <c r="H4" s="1240">
        <v>14</v>
      </c>
      <c r="I4" s="1240">
        <v>17</v>
      </c>
      <c r="J4" s="1238">
        <v>16</v>
      </c>
      <c r="K4" s="1238">
        <v>19</v>
      </c>
      <c r="L4" s="1238">
        <v>14</v>
      </c>
      <c r="M4" s="1240">
        <v>14</v>
      </c>
      <c r="N4" s="1240">
        <v>15</v>
      </c>
      <c r="O4" s="1241">
        <v>19</v>
      </c>
      <c r="P4" s="1129">
        <f>SUM(F4:O4)</f>
        <v>170</v>
      </c>
    </row>
    <row r="5" spans="2:16" ht="21.75" customHeight="1">
      <c r="B5" s="1242"/>
      <c r="C5" s="1243" t="s">
        <v>509</v>
      </c>
      <c r="D5" s="1147" t="s">
        <v>510</v>
      </c>
      <c r="E5" s="1244"/>
      <c r="F5" s="1125">
        <v>14</v>
      </c>
      <c r="G5" s="1125">
        <v>16</v>
      </c>
      <c r="H5" s="1125">
        <v>8</v>
      </c>
      <c r="I5" s="1125">
        <v>9</v>
      </c>
      <c r="J5" s="1140">
        <v>13</v>
      </c>
      <c r="K5" s="1140">
        <v>15</v>
      </c>
      <c r="L5" s="1140">
        <v>8</v>
      </c>
      <c r="M5" s="1140">
        <v>9</v>
      </c>
      <c r="N5" s="1140">
        <v>13</v>
      </c>
      <c r="O5" s="1124">
        <v>14</v>
      </c>
      <c r="P5" s="1138">
        <f aca="true" t="shared" si="0" ref="P5:P11">SUM(F5:O5)</f>
        <v>119</v>
      </c>
    </row>
    <row r="6" spans="2:16" ht="21.75" customHeight="1">
      <c r="B6" s="1242"/>
      <c r="C6" s="1245"/>
      <c r="D6" s="1125"/>
      <c r="E6" s="1246" t="s">
        <v>511</v>
      </c>
      <c r="F6" s="1247">
        <v>-12</v>
      </c>
      <c r="G6" s="1247">
        <v>-9</v>
      </c>
      <c r="H6" s="1247">
        <v>-6</v>
      </c>
      <c r="I6" s="1247">
        <v>-9</v>
      </c>
      <c r="J6" s="1247">
        <v>-11</v>
      </c>
      <c r="K6" s="1247">
        <v>-15</v>
      </c>
      <c r="L6" s="1247">
        <v>-6</v>
      </c>
      <c r="M6" s="1247">
        <v>-7</v>
      </c>
      <c r="N6" s="1247">
        <v>-11</v>
      </c>
      <c r="O6" s="1248">
        <v>-12</v>
      </c>
      <c r="P6" s="1249">
        <f t="shared" si="0"/>
        <v>-98</v>
      </c>
    </row>
    <row r="7" spans="2:16" ht="21.75" customHeight="1">
      <c r="B7" s="1242"/>
      <c r="C7" s="1245"/>
      <c r="D7" s="1111" t="s">
        <v>512</v>
      </c>
      <c r="E7" s="1246"/>
      <c r="F7" s="1111">
        <v>1</v>
      </c>
      <c r="G7" s="1111">
        <v>8</v>
      </c>
      <c r="H7" s="1111">
        <v>5</v>
      </c>
      <c r="I7" s="1111">
        <v>7</v>
      </c>
      <c r="J7" s="1111">
        <v>2</v>
      </c>
      <c r="K7" s="1111">
        <v>2</v>
      </c>
      <c r="L7" s="1111">
        <v>5</v>
      </c>
      <c r="M7" s="1111">
        <v>4</v>
      </c>
      <c r="N7" s="1111">
        <v>2</v>
      </c>
      <c r="O7" s="1110">
        <v>3</v>
      </c>
      <c r="P7" s="1109">
        <f t="shared" si="0"/>
        <v>39</v>
      </c>
    </row>
    <row r="8" spans="2:16" ht="21.75" customHeight="1">
      <c r="B8" s="1242"/>
      <c r="C8" s="1245"/>
      <c r="D8" s="1111" t="s">
        <v>513</v>
      </c>
      <c r="E8" s="1246"/>
      <c r="F8" s="1111"/>
      <c r="G8" s="1111">
        <v>1</v>
      </c>
      <c r="H8" s="1111">
        <v>1</v>
      </c>
      <c r="I8" s="1111">
        <v>1</v>
      </c>
      <c r="J8" s="1111">
        <v>1</v>
      </c>
      <c r="K8" s="1111">
        <v>1</v>
      </c>
      <c r="L8" s="1111">
        <v>1</v>
      </c>
      <c r="M8" s="1111"/>
      <c r="N8" s="1111"/>
      <c r="O8" s="1110">
        <v>1</v>
      </c>
      <c r="P8" s="1109">
        <f t="shared" si="0"/>
        <v>7</v>
      </c>
    </row>
    <row r="9" spans="2:16" ht="21.75" customHeight="1">
      <c r="B9" s="1242"/>
      <c r="C9" s="1245"/>
      <c r="D9" s="1111" t="s">
        <v>514</v>
      </c>
      <c r="E9" s="1246"/>
      <c r="F9" s="1111"/>
      <c r="G9" s="1111">
        <v>1</v>
      </c>
      <c r="H9" s="1111"/>
      <c r="I9" s="1111"/>
      <c r="J9" s="1111"/>
      <c r="K9" s="1111"/>
      <c r="L9" s="1111"/>
      <c r="M9" s="1111">
        <v>1</v>
      </c>
      <c r="N9" s="1111"/>
      <c r="O9" s="1110"/>
      <c r="P9" s="1109">
        <f t="shared" si="0"/>
        <v>2</v>
      </c>
    </row>
    <row r="10" spans="2:16" ht="21.75" customHeight="1">
      <c r="B10" s="1242"/>
      <c r="C10" s="1245"/>
      <c r="D10" s="1111" t="s">
        <v>515</v>
      </c>
      <c r="E10" s="1246"/>
      <c r="F10" s="1111"/>
      <c r="G10" s="1111">
        <v>1</v>
      </c>
      <c r="H10" s="1111"/>
      <c r="I10" s="1111"/>
      <c r="J10" s="1111"/>
      <c r="K10" s="1111"/>
      <c r="L10" s="1111"/>
      <c r="M10" s="1111"/>
      <c r="N10" s="1111"/>
      <c r="O10" s="1110">
        <v>1</v>
      </c>
      <c r="P10" s="1109">
        <f t="shared" si="0"/>
        <v>2</v>
      </c>
    </row>
    <row r="11" spans="2:16" ht="21.75" customHeight="1">
      <c r="B11" s="1250"/>
      <c r="C11" s="1251"/>
      <c r="D11" s="1155" t="s">
        <v>516</v>
      </c>
      <c r="E11" s="1252"/>
      <c r="F11" s="1155"/>
      <c r="G11" s="1155"/>
      <c r="H11" s="1155"/>
      <c r="I11" s="1155"/>
      <c r="J11" s="1155"/>
      <c r="K11" s="1155">
        <v>1</v>
      </c>
      <c r="L11" s="1155"/>
      <c r="M11" s="1155"/>
      <c r="N11" s="1155"/>
      <c r="O11" s="1253"/>
      <c r="P11" s="1254">
        <f t="shared" si="0"/>
        <v>1</v>
      </c>
    </row>
    <row r="12" spans="2:16" ht="25.5" customHeight="1">
      <c r="B12" s="1255" t="s">
        <v>517</v>
      </c>
      <c r="C12" s="1256"/>
      <c r="D12" s="1256"/>
      <c r="E12" s="1257"/>
      <c r="F12" s="1154">
        <v>68</v>
      </c>
      <c r="G12" s="1154">
        <v>63</v>
      </c>
      <c r="H12" s="1154">
        <v>54</v>
      </c>
      <c r="I12" s="1154">
        <v>40</v>
      </c>
      <c r="J12" s="1154">
        <v>71</v>
      </c>
      <c r="K12" s="1154">
        <v>61</v>
      </c>
      <c r="L12" s="1154">
        <v>38</v>
      </c>
      <c r="M12" s="1154">
        <v>47</v>
      </c>
      <c r="N12" s="1154">
        <v>38</v>
      </c>
      <c r="O12" s="1164">
        <v>58</v>
      </c>
      <c r="P12" s="1129">
        <f>SUM(F12:O12)</f>
        <v>538</v>
      </c>
    </row>
    <row r="13" ht="36" customHeight="1"/>
    <row r="14" spans="2:15" ht="24" customHeight="1">
      <c r="B14" s="1258"/>
      <c r="C14" s="1259" t="s">
        <v>518</v>
      </c>
      <c r="D14" s="1259"/>
      <c r="E14" s="1259"/>
      <c r="F14" s="1259"/>
      <c r="G14" s="1259"/>
      <c r="H14" s="1259"/>
      <c r="I14" s="1259"/>
      <c r="J14" s="1044"/>
      <c r="K14" s="1044"/>
      <c r="L14" s="1044"/>
      <c r="M14" s="1044"/>
      <c r="N14" s="1044"/>
      <c r="O14" s="1044"/>
    </row>
    <row r="15" spans="2:16" ht="15" customHeight="1">
      <c r="B15" s="1229"/>
      <c r="C15" s="1230"/>
      <c r="D15" s="1230"/>
      <c r="E15" s="1230" t="s">
        <v>504</v>
      </c>
      <c r="F15" s="1231">
        <v>16</v>
      </c>
      <c r="G15" s="1231">
        <v>17</v>
      </c>
      <c r="H15" s="1231">
        <v>18</v>
      </c>
      <c r="I15" s="1231">
        <v>19</v>
      </c>
      <c r="J15" s="1231">
        <v>20</v>
      </c>
      <c r="K15" s="1231">
        <v>21</v>
      </c>
      <c r="L15" s="1231">
        <v>22</v>
      </c>
      <c r="M15" s="1231">
        <v>23</v>
      </c>
      <c r="N15" s="1231">
        <v>24</v>
      </c>
      <c r="O15" s="1231">
        <v>25</v>
      </c>
      <c r="P15" s="1260" t="s">
        <v>505</v>
      </c>
    </row>
    <row r="16" spans="2:16" ht="15" customHeight="1">
      <c r="B16" s="1233" t="s">
        <v>506</v>
      </c>
      <c r="C16" s="1234"/>
      <c r="D16" s="1234"/>
      <c r="E16" s="1234"/>
      <c r="F16" s="1235"/>
      <c r="G16" s="1235"/>
      <c r="H16" s="1235"/>
      <c r="I16" s="1235"/>
      <c r="J16" s="1235"/>
      <c r="K16" s="1235"/>
      <c r="L16" s="1235"/>
      <c r="M16" s="1235"/>
      <c r="N16" s="1235"/>
      <c r="O16" s="1235"/>
      <c r="P16" s="1261"/>
    </row>
    <row r="17" spans="2:16" ht="21.75" customHeight="1">
      <c r="B17" s="1237" t="s">
        <v>507</v>
      </c>
      <c r="C17" s="1238"/>
      <c r="D17" s="1239"/>
      <c r="E17" s="1239" t="s">
        <v>508</v>
      </c>
      <c r="F17" s="1240">
        <v>13</v>
      </c>
      <c r="G17" s="1240">
        <v>20</v>
      </c>
      <c r="H17" s="1240">
        <v>11</v>
      </c>
      <c r="I17" s="1240">
        <v>11</v>
      </c>
      <c r="J17" s="1238">
        <v>12</v>
      </c>
      <c r="K17" s="1238">
        <v>19</v>
      </c>
      <c r="L17" s="1238">
        <v>8</v>
      </c>
      <c r="M17" s="1238">
        <v>10</v>
      </c>
      <c r="N17" s="1238">
        <v>13</v>
      </c>
      <c r="O17" s="1240">
        <v>15</v>
      </c>
      <c r="P17" s="1129">
        <f>SUM(F17:O17)</f>
        <v>132</v>
      </c>
    </row>
    <row r="18" spans="2:16" ht="21.75" customHeight="1">
      <c r="B18" s="1242"/>
      <c r="C18" s="1243" t="s">
        <v>509</v>
      </c>
      <c r="D18" s="1147" t="s">
        <v>510</v>
      </c>
      <c r="E18" s="1244"/>
      <c r="F18" s="1125">
        <v>12</v>
      </c>
      <c r="G18" s="1125">
        <v>12</v>
      </c>
      <c r="H18" s="1125">
        <v>6</v>
      </c>
      <c r="I18" s="1125">
        <v>7</v>
      </c>
      <c r="J18" s="1140">
        <v>11</v>
      </c>
      <c r="K18" s="1140">
        <v>15</v>
      </c>
      <c r="L18" s="1140">
        <v>5</v>
      </c>
      <c r="M18" s="1140">
        <v>7</v>
      </c>
      <c r="N18" s="1125">
        <v>12</v>
      </c>
      <c r="O18" s="1125">
        <v>11</v>
      </c>
      <c r="P18" s="1138">
        <f aca="true" t="shared" si="1" ref="P18:P24">SUM(F18:O18)</f>
        <v>98</v>
      </c>
    </row>
    <row r="19" spans="2:16" ht="21.75" customHeight="1">
      <c r="B19" s="1242"/>
      <c r="C19" s="1245"/>
      <c r="D19" s="1125"/>
      <c r="E19" s="1246" t="s">
        <v>519</v>
      </c>
      <c r="F19" s="1247">
        <v>-10</v>
      </c>
      <c r="G19" s="1247">
        <v>-8</v>
      </c>
      <c r="H19" s="1247">
        <v>-6</v>
      </c>
      <c r="I19" s="1247">
        <v>-7</v>
      </c>
      <c r="J19" s="1247">
        <v>-10</v>
      </c>
      <c r="K19" s="1247">
        <v>-14</v>
      </c>
      <c r="L19" s="1247">
        <v>-4</v>
      </c>
      <c r="M19" s="1247">
        <v>-5</v>
      </c>
      <c r="N19" s="1247">
        <v>-11</v>
      </c>
      <c r="O19" s="1247">
        <v>-10</v>
      </c>
      <c r="P19" s="1249">
        <f t="shared" si="1"/>
        <v>-85</v>
      </c>
    </row>
    <row r="20" spans="2:16" ht="21.75" customHeight="1">
      <c r="B20" s="1242"/>
      <c r="C20" s="1245"/>
      <c r="D20" s="1111" t="s">
        <v>512</v>
      </c>
      <c r="E20" s="1246"/>
      <c r="F20" s="1111">
        <v>1</v>
      </c>
      <c r="G20" s="1111">
        <v>6</v>
      </c>
      <c r="H20" s="1111">
        <v>4</v>
      </c>
      <c r="I20" s="1111">
        <v>4</v>
      </c>
      <c r="J20" s="1111">
        <v>1</v>
      </c>
      <c r="K20" s="1111">
        <v>2</v>
      </c>
      <c r="L20" s="1111">
        <v>2</v>
      </c>
      <c r="M20" s="1111">
        <v>2</v>
      </c>
      <c r="N20" s="1111">
        <v>1</v>
      </c>
      <c r="O20" s="1111">
        <v>2</v>
      </c>
      <c r="P20" s="1109">
        <f t="shared" si="1"/>
        <v>25</v>
      </c>
    </row>
    <row r="21" spans="2:16" ht="21.75" customHeight="1">
      <c r="B21" s="1242"/>
      <c r="C21" s="1245"/>
      <c r="D21" s="1111" t="s">
        <v>513</v>
      </c>
      <c r="E21" s="1246"/>
      <c r="F21" s="1111"/>
      <c r="G21" s="1111"/>
      <c r="H21" s="1111">
        <v>1</v>
      </c>
      <c r="I21" s="1111"/>
      <c r="J21" s="1111"/>
      <c r="K21" s="1111">
        <v>1</v>
      </c>
      <c r="L21" s="1111">
        <v>1</v>
      </c>
      <c r="M21" s="1111"/>
      <c r="N21" s="1111"/>
      <c r="O21" s="1111">
        <v>1</v>
      </c>
      <c r="P21" s="1109">
        <f t="shared" si="1"/>
        <v>4</v>
      </c>
    </row>
    <row r="22" spans="2:16" ht="21.75" customHeight="1">
      <c r="B22" s="1242"/>
      <c r="C22" s="1245"/>
      <c r="D22" s="1111" t="s">
        <v>514</v>
      </c>
      <c r="E22" s="1246"/>
      <c r="F22" s="1111"/>
      <c r="G22" s="1111">
        <v>1</v>
      </c>
      <c r="H22" s="1111"/>
      <c r="I22" s="1111"/>
      <c r="J22" s="1111"/>
      <c r="K22" s="1111"/>
      <c r="L22" s="1111"/>
      <c r="M22" s="1111">
        <v>1</v>
      </c>
      <c r="N22" s="1111"/>
      <c r="O22" s="1111"/>
      <c r="P22" s="1109">
        <f t="shared" si="1"/>
        <v>2</v>
      </c>
    </row>
    <row r="23" spans="2:16" ht="21.75" customHeight="1">
      <c r="B23" s="1242"/>
      <c r="C23" s="1245"/>
      <c r="D23" s="1111" t="s">
        <v>515</v>
      </c>
      <c r="E23" s="1246"/>
      <c r="F23" s="1111"/>
      <c r="G23" s="1111">
        <v>1</v>
      </c>
      <c r="H23" s="1111"/>
      <c r="I23" s="1111"/>
      <c r="J23" s="1111"/>
      <c r="K23" s="1111"/>
      <c r="L23" s="1111"/>
      <c r="M23" s="1111"/>
      <c r="N23" s="1111"/>
      <c r="O23" s="1111">
        <v>1</v>
      </c>
      <c r="P23" s="1109">
        <f t="shared" si="1"/>
        <v>2</v>
      </c>
    </row>
    <row r="24" spans="2:16" ht="21.75" customHeight="1">
      <c r="B24" s="1250"/>
      <c r="C24" s="1251"/>
      <c r="D24" s="1155" t="s">
        <v>516</v>
      </c>
      <c r="E24" s="1252"/>
      <c r="F24" s="1155"/>
      <c r="G24" s="1155"/>
      <c r="H24" s="1155"/>
      <c r="I24" s="1155"/>
      <c r="J24" s="1155"/>
      <c r="K24" s="1155">
        <v>1</v>
      </c>
      <c r="L24" s="1155"/>
      <c r="M24" s="1155"/>
      <c r="N24" s="1155"/>
      <c r="O24" s="1155"/>
      <c r="P24" s="1254">
        <f t="shared" si="1"/>
        <v>1</v>
      </c>
    </row>
  </sheetData>
  <sheetProtection/>
  <mergeCells count="30">
    <mergeCell ref="B17:B24"/>
    <mergeCell ref="C18:C24"/>
    <mergeCell ref="K15:K16"/>
    <mergeCell ref="L15:L16"/>
    <mergeCell ref="M15:M16"/>
    <mergeCell ref="N15:N16"/>
    <mergeCell ref="O15:O16"/>
    <mergeCell ref="P15:P16"/>
    <mergeCell ref="C14:I14"/>
    <mergeCell ref="F15:F16"/>
    <mergeCell ref="G15:G16"/>
    <mergeCell ref="H15:H16"/>
    <mergeCell ref="I15:I16"/>
    <mergeCell ref="J15:J16"/>
    <mergeCell ref="N2:N3"/>
    <mergeCell ref="O2:O3"/>
    <mergeCell ref="P2:P3"/>
    <mergeCell ref="B4:B11"/>
    <mergeCell ref="C5:C11"/>
    <mergeCell ref="B12:E12"/>
    <mergeCell ref="B1:H1"/>
    <mergeCell ref="I1:O1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5905511811023623" right="0.3937007874015748" top="0.8267716535433072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41"/>
  <sheetViews>
    <sheetView zoomScalePageLayoutView="0" workbookViewId="0" topLeftCell="A1">
      <selection activeCell="W2" sqref="W2:AH3"/>
    </sheetView>
  </sheetViews>
  <sheetFormatPr defaultColWidth="8.796875" defaultRowHeight="14.25"/>
  <cols>
    <col min="1" max="1" width="1.59765625" style="1043" customWidth="1"/>
    <col min="2" max="2" width="52.59765625" style="1043" customWidth="1"/>
    <col min="3" max="3" width="31.5" style="1043" bestFit="1" customWidth="1"/>
    <col min="4" max="4" width="7.5" style="1044" customWidth="1"/>
    <col min="5" max="5" width="1.59765625" style="1043" customWidth="1"/>
    <col min="6" max="16384" width="9" style="1043" customWidth="1"/>
  </cols>
  <sheetData>
    <row r="1" spans="2:3" ht="24" customHeight="1">
      <c r="B1" s="1258" t="s">
        <v>520</v>
      </c>
      <c r="C1" s="1044"/>
    </row>
    <row r="2" spans="2:4" ht="19.5" customHeight="1">
      <c r="B2" s="1262" t="s">
        <v>521</v>
      </c>
      <c r="C2" s="1263" t="s">
        <v>522</v>
      </c>
      <c r="D2" s="1264" t="s">
        <v>451</v>
      </c>
    </row>
    <row r="3" spans="2:4" ht="19.5" customHeight="1">
      <c r="B3" s="1265" t="s">
        <v>523</v>
      </c>
      <c r="C3" s="1266" t="s">
        <v>524</v>
      </c>
      <c r="D3" s="1267">
        <v>1</v>
      </c>
    </row>
    <row r="4" spans="2:4" ht="19.5" customHeight="1">
      <c r="B4" s="1268"/>
      <c r="C4" s="1269" t="s">
        <v>525</v>
      </c>
      <c r="D4" s="1270"/>
    </row>
    <row r="5" spans="2:4" ht="19.5" customHeight="1">
      <c r="B5" s="1268"/>
      <c r="C5" s="1269" t="s">
        <v>526</v>
      </c>
      <c r="D5" s="1270"/>
    </row>
    <row r="6" spans="2:4" ht="19.5" customHeight="1">
      <c r="B6" s="1271"/>
      <c r="C6" s="1272" t="s">
        <v>1</v>
      </c>
      <c r="D6" s="1273"/>
    </row>
    <row r="7" spans="2:4" ht="19.5" customHeight="1">
      <c r="B7" s="1265" t="s">
        <v>527</v>
      </c>
      <c r="C7" s="1266" t="s">
        <v>528</v>
      </c>
      <c r="D7" s="1267">
        <v>1</v>
      </c>
    </row>
    <row r="8" spans="2:4" ht="19.5" customHeight="1">
      <c r="B8" s="1268"/>
      <c r="C8" s="1269" t="s">
        <v>525</v>
      </c>
      <c r="D8" s="1270"/>
    </row>
    <row r="9" spans="2:4" ht="19.5" customHeight="1">
      <c r="B9" s="1268"/>
      <c r="C9" s="1269" t="s">
        <v>526</v>
      </c>
      <c r="D9" s="1270">
        <v>2</v>
      </c>
    </row>
    <row r="10" spans="2:4" ht="19.5" customHeight="1">
      <c r="B10" s="1268"/>
      <c r="C10" s="1269" t="s">
        <v>529</v>
      </c>
      <c r="D10" s="1270"/>
    </row>
    <row r="11" spans="2:10" ht="19.5" customHeight="1">
      <c r="B11" s="1271"/>
      <c r="C11" s="1272" t="s">
        <v>1</v>
      </c>
      <c r="D11" s="1273"/>
      <c r="G11" s="1171"/>
      <c r="H11" s="1171"/>
      <c r="I11" s="1171"/>
      <c r="J11" s="1171"/>
    </row>
    <row r="12" spans="2:4" ht="19.5" customHeight="1">
      <c r="B12" s="1265" t="s">
        <v>530</v>
      </c>
      <c r="C12" s="1266" t="s">
        <v>531</v>
      </c>
      <c r="D12" s="1267"/>
    </row>
    <row r="13" spans="2:4" ht="19.5" customHeight="1">
      <c r="B13" s="1268"/>
      <c r="C13" s="1269" t="s">
        <v>532</v>
      </c>
      <c r="D13" s="1270"/>
    </row>
    <row r="14" spans="2:4" ht="19.5" customHeight="1">
      <c r="B14" s="1271"/>
      <c r="C14" s="1272" t="s">
        <v>1</v>
      </c>
      <c r="D14" s="1273"/>
    </row>
    <row r="15" spans="2:4" ht="19.5" customHeight="1">
      <c r="B15" s="1265" t="s">
        <v>533</v>
      </c>
      <c r="C15" s="1266" t="s">
        <v>534</v>
      </c>
      <c r="D15" s="1267"/>
    </row>
    <row r="16" spans="2:4" ht="19.5" customHeight="1">
      <c r="B16" s="1268"/>
      <c r="C16" s="1269" t="s">
        <v>535</v>
      </c>
      <c r="D16" s="1270"/>
    </row>
    <row r="17" spans="2:4" ht="19.5" customHeight="1">
      <c r="B17" s="1268"/>
      <c r="C17" s="1269" t="s">
        <v>536</v>
      </c>
      <c r="D17" s="1270"/>
    </row>
    <row r="18" spans="2:4" ht="19.5" customHeight="1">
      <c r="B18" s="1268"/>
      <c r="C18" s="1269" t="s">
        <v>537</v>
      </c>
      <c r="D18" s="1270"/>
    </row>
    <row r="19" spans="2:4" ht="19.5" customHeight="1">
      <c r="B19" s="1268"/>
      <c r="C19" s="1269" t="s">
        <v>538</v>
      </c>
      <c r="D19" s="1270"/>
    </row>
    <row r="20" spans="2:4" ht="19.5" customHeight="1">
      <c r="B20" s="1271"/>
      <c r="C20" s="1272" t="s">
        <v>1</v>
      </c>
      <c r="D20" s="1273">
        <v>1</v>
      </c>
    </row>
    <row r="21" spans="2:4" ht="19.5" customHeight="1">
      <c r="B21" s="1265" t="s">
        <v>539</v>
      </c>
      <c r="C21" s="1266" t="s">
        <v>540</v>
      </c>
      <c r="D21" s="1267"/>
    </row>
    <row r="22" spans="2:4" ht="19.5" customHeight="1">
      <c r="B22" s="1268"/>
      <c r="C22" s="1269" t="s">
        <v>541</v>
      </c>
      <c r="D22" s="1270">
        <v>1</v>
      </c>
    </row>
    <row r="23" spans="2:4" ht="19.5" customHeight="1">
      <c r="B23" s="1268"/>
      <c r="C23" s="1269" t="s">
        <v>542</v>
      </c>
      <c r="D23" s="1270"/>
    </row>
    <row r="24" spans="2:4" ht="19.5" customHeight="1">
      <c r="B24" s="1268"/>
      <c r="C24" s="1269" t="s">
        <v>543</v>
      </c>
      <c r="D24" s="1270"/>
    </row>
    <row r="25" spans="2:4" ht="19.5" customHeight="1">
      <c r="B25" s="1271"/>
      <c r="C25" s="1272" t="s">
        <v>1</v>
      </c>
      <c r="D25" s="1273"/>
    </row>
    <row r="26" spans="2:4" ht="19.5" customHeight="1">
      <c r="B26" s="1265" t="s">
        <v>544</v>
      </c>
      <c r="C26" s="1266" t="s">
        <v>545</v>
      </c>
      <c r="D26" s="1267"/>
    </row>
    <row r="27" spans="2:4" ht="19.5" customHeight="1">
      <c r="B27" s="1268"/>
      <c r="C27" s="1269" t="s">
        <v>546</v>
      </c>
      <c r="D27" s="1270"/>
    </row>
    <row r="28" spans="2:4" ht="19.5" customHeight="1">
      <c r="B28" s="1271"/>
      <c r="C28" s="1272" t="s">
        <v>1</v>
      </c>
      <c r="D28" s="1273"/>
    </row>
    <row r="29" spans="2:4" ht="19.5" customHeight="1">
      <c r="B29" s="1265" t="s">
        <v>547</v>
      </c>
      <c r="C29" s="1266" t="s">
        <v>548</v>
      </c>
      <c r="D29" s="1267"/>
    </row>
    <row r="30" spans="2:4" ht="19.5" customHeight="1">
      <c r="B30" s="1268"/>
      <c r="C30" s="1269" t="s">
        <v>549</v>
      </c>
      <c r="D30" s="1270">
        <v>1</v>
      </c>
    </row>
    <row r="31" spans="2:4" ht="19.5" customHeight="1">
      <c r="B31" s="1268"/>
      <c r="C31" s="1269" t="s">
        <v>550</v>
      </c>
      <c r="D31" s="1270"/>
    </row>
    <row r="32" spans="2:4" ht="19.5" customHeight="1">
      <c r="B32" s="1268"/>
      <c r="C32" s="1269" t="s">
        <v>551</v>
      </c>
      <c r="D32" s="1270"/>
    </row>
    <row r="33" spans="2:4" ht="19.5" customHeight="1">
      <c r="B33" s="1268"/>
      <c r="C33" s="1269" t="s">
        <v>552</v>
      </c>
      <c r="D33" s="1270"/>
    </row>
    <row r="34" spans="2:4" ht="19.5" customHeight="1">
      <c r="B34" s="1268"/>
      <c r="C34" s="1269" t="s">
        <v>553</v>
      </c>
      <c r="D34" s="1270"/>
    </row>
    <row r="35" spans="2:4" ht="19.5" customHeight="1">
      <c r="B35" s="1271"/>
      <c r="C35" s="1272" t="s">
        <v>1</v>
      </c>
      <c r="D35" s="1273"/>
    </row>
    <row r="36" spans="2:4" ht="19.5" customHeight="1">
      <c r="B36" s="1274" t="s">
        <v>554</v>
      </c>
      <c r="C36" s="1275"/>
      <c r="D36" s="1276">
        <v>4</v>
      </c>
    </row>
    <row r="37" spans="2:4" ht="19.5" customHeight="1">
      <c r="B37" s="1274" t="s">
        <v>555</v>
      </c>
      <c r="C37" s="1275"/>
      <c r="D37" s="1276"/>
    </row>
    <row r="38" spans="2:4" ht="19.5" customHeight="1">
      <c r="B38" s="1274" t="s">
        <v>556</v>
      </c>
      <c r="C38" s="1275"/>
      <c r="D38" s="1276"/>
    </row>
    <row r="39" spans="2:4" ht="19.5" customHeight="1">
      <c r="B39" s="1274" t="s">
        <v>1</v>
      </c>
      <c r="C39" s="1275"/>
      <c r="D39" s="1276"/>
    </row>
    <row r="40" spans="2:4" ht="19.5" customHeight="1">
      <c r="B40" s="1274" t="s">
        <v>428</v>
      </c>
      <c r="C40" s="1275"/>
      <c r="D40" s="1276">
        <v>8</v>
      </c>
    </row>
    <row r="41" spans="2:4" ht="19.5" customHeight="1">
      <c r="B41" s="1255" t="s">
        <v>37</v>
      </c>
      <c r="C41" s="1257"/>
      <c r="D41" s="1276">
        <f>SUM(D3:D40)</f>
        <v>19</v>
      </c>
    </row>
  </sheetData>
  <sheetProtection/>
  <mergeCells count="8">
    <mergeCell ref="B29:B35"/>
    <mergeCell ref="B41:C41"/>
    <mergeCell ref="B3:B6"/>
    <mergeCell ref="B7:B11"/>
    <mergeCell ref="B12:B14"/>
    <mergeCell ref="B15:B20"/>
    <mergeCell ref="B21:B25"/>
    <mergeCell ref="B26:B2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40"/>
  <sheetViews>
    <sheetView view="pageBreakPreview" zoomScaleNormal="75" zoomScaleSheetLayoutView="100" zoomScalePageLayoutView="0" workbookViewId="0" topLeftCell="A1">
      <pane xSplit="3" ySplit="2" topLeftCell="D3" activePane="bottomRight" state="frozen"/>
      <selection pane="topLeft" activeCell="W2" sqref="W2:AH3"/>
      <selection pane="topRight" activeCell="W2" sqref="W2:AH3"/>
      <selection pane="bottomLeft" activeCell="W2" sqref="W2:AH3"/>
      <selection pane="bottomRight" activeCell="H1" sqref="H1:H16384"/>
    </sheetView>
  </sheetViews>
  <sheetFormatPr defaultColWidth="8.796875" defaultRowHeight="14.25"/>
  <cols>
    <col min="1" max="1" width="2.5" style="1044" customWidth="1"/>
    <col min="2" max="2" width="5.09765625" style="1044" customWidth="1"/>
    <col min="3" max="3" width="15.59765625" style="1044" customWidth="1"/>
    <col min="4" max="4" width="12.59765625" style="1044" customWidth="1"/>
    <col min="5" max="5" width="12.59765625" style="1277" customWidth="1"/>
    <col min="6" max="6" width="8.59765625" style="1277" customWidth="1"/>
    <col min="7" max="7" width="22.59765625" style="1044" customWidth="1"/>
    <col min="8" max="8" width="10.59765625" style="1044" customWidth="1"/>
    <col min="9" max="9" width="18.59765625" style="1278" customWidth="1"/>
    <col min="10" max="11" width="5.59765625" style="1044" customWidth="1"/>
    <col min="12" max="12" width="45.59765625" style="1277" customWidth="1"/>
    <col min="13" max="16384" width="9" style="1044" customWidth="1"/>
  </cols>
  <sheetData>
    <row r="1" spans="2:6" ht="24" customHeight="1">
      <c r="B1" s="1258" t="s">
        <v>557</v>
      </c>
      <c r="F1" s="1044" t="s">
        <v>371</v>
      </c>
    </row>
    <row r="2" spans="2:12" ht="34.5" customHeight="1">
      <c r="B2" s="1279" t="s">
        <v>558</v>
      </c>
      <c r="C2" s="1280" t="s">
        <v>559</v>
      </c>
      <c r="D2" s="1279" t="s">
        <v>560</v>
      </c>
      <c r="E2" s="1279" t="s">
        <v>561</v>
      </c>
      <c r="F2" s="1281" t="s">
        <v>431</v>
      </c>
      <c r="G2" s="1279" t="s">
        <v>562</v>
      </c>
      <c r="H2" s="1281" t="s">
        <v>563</v>
      </c>
      <c r="I2" s="1280" t="s">
        <v>564</v>
      </c>
      <c r="J2" s="1279" t="s">
        <v>565</v>
      </c>
      <c r="K2" s="1279" t="s">
        <v>566</v>
      </c>
      <c r="L2" s="1279" t="s">
        <v>567</v>
      </c>
    </row>
    <row r="3" spans="2:12" ht="19.5" customHeight="1">
      <c r="B3" s="1282">
        <v>1</v>
      </c>
      <c r="C3" s="1283" t="s">
        <v>57</v>
      </c>
      <c r="D3" s="1284" t="s">
        <v>568</v>
      </c>
      <c r="E3" s="1284" t="s">
        <v>568</v>
      </c>
      <c r="F3" s="1285" t="s">
        <v>42</v>
      </c>
      <c r="G3" s="1282" t="s">
        <v>569</v>
      </c>
      <c r="H3" s="1282" t="s">
        <v>570</v>
      </c>
      <c r="I3" s="1286" t="s">
        <v>82</v>
      </c>
      <c r="J3" s="1282" t="s">
        <v>571</v>
      </c>
      <c r="K3" s="1282">
        <v>65</v>
      </c>
      <c r="L3" s="1287" t="s">
        <v>428</v>
      </c>
    </row>
    <row r="4" spans="2:12" ht="19.5" customHeight="1">
      <c r="B4" s="1288"/>
      <c r="C4" s="1289">
        <v>0.7847222222222222</v>
      </c>
      <c r="D4" s="1289">
        <v>0.8034722222222223</v>
      </c>
      <c r="E4" s="1289">
        <v>0.8368055555555555</v>
      </c>
      <c r="F4" s="1290"/>
      <c r="G4" s="1288"/>
      <c r="H4" s="1288"/>
      <c r="I4" s="1291"/>
      <c r="J4" s="1288"/>
      <c r="K4" s="1288"/>
      <c r="L4" s="1292"/>
    </row>
    <row r="5" spans="2:12" ht="19.5" customHeight="1">
      <c r="B5" s="1282">
        <v>2</v>
      </c>
      <c r="C5" s="1283" t="s">
        <v>57</v>
      </c>
      <c r="D5" s="1284" t="s">
        <v>568</v>
      </c>
      <c r="E5" s="1284" t="s">
        <v>568</v>
      </c>
      <c r="F5" s="1285" t="s">
        <v>42</v>
      </c>
      <c r="G5" s="1282" t="s">
        <v>569</v>
      </c>
      <c r="H5" s="1293" t="s">
        <v>570</v>
      </c>
      <c r="I5" s="1286" t="s">
        <v>82</v>
      </c>
      <c r="J5" s="1282" t="s">
        <v>571</v>
      </c>
      <c r="K5" s="1282">
        <v>85</v>
      </c>
      <c r="L5" s="1287" t="s">
        <v>428</v>
      </c>
    </row>
    <row r="6" spans="2:12" ht="19.5" customHeight="1">
      <c r="B6" s="1288"/>
      <c r="C6" s="1294">
        <v>0.08333333333333333</v>
      </c>
      <c r="D6" s="1295">
        <v>0.10694444444444444</v>
      </c>
      <c r="E6" s="1295">
        <v>0.16805555555555554</v>
      </c>
      <c r="F6" s="1290"/>
      <c r="G6" s="1288"/>
      <c r="H6" s="1296"/>
      <c r="I6" s="1291"/>
      <c r="J6" s="1288"/>
      <c r="K6" s="1288"/>
      <c r="L6" s="1292"/>
    </row>
    <row r="7" spans="2:12" ht="19.5" customHeight="1">
      <c r="B7" s="1282">
        <v>3</v>
      </c>
      <c r="C7" s="1283" t="s">
        <v>57</v>
      </c>
      <c r="D7" s="1283" t="s">
        <v>568</v>
      </c>
      <c r="E7" s="1283" t="s">
        <v>568</v>
      </c>
      <c r="F7" s="1285" t="s">
        <v>42</v>
      </c>
      <c r="G7" s="1282" t="s">
        <v>569</v>
      </c>
      <c r="H7" s="1282" t="s">
        <v>570</v>
      </c>
      <c r="I7" s="1286" t="s">
        <v>82</v>
      </c>
      <c r="J7" s="1282" t="s">
        <v>571</v>
      </c>
      <c r="K7" s="1282">
        <v>66</v>
      </c>
      <c r="L7" s="1287" t="s">
        <v>428</v>
      </c>
    </row>
    <row r="8" spans="2:12" ht="19.5" customHeight="1">
      <c r="B8" s="1288"/>
      <c r="C8" s="1289">
        <v>0.7291666666666666</v>
      </c>
      <c r="D8" s="1295">
        <v>0.7430555555555555</v>
      </c>
      <c r="E8" s="1289">
        <v>0.7638888888888888</v>
      </c>
      <c r="F8" s="1290"/>
      <c r="G8" s="1288"/>
      <c r="H8" s="1288"/>
      <c r="I8" s="1291"/>
      <c r="J8" s="1288"/>
      <c r="K8" s="1288"/>
      <c r="L8" s="1292"/>
    </row>
    <row r="9" spans="2:12" ht="19.5" customHeight="1">
      <c r="B9" s="1282">
        <v>4</v>
      </c>
      <c r="C9" s="1283" t="s">
        <v>57</v>
      </c>
      <c r="D9" s="1283" t="s">
        <v>568</v>
      </c>
      <c r="E9" s="1283" t="s">
        <v>568</v>
      </c>
      <c r="F9" s="1285" t="s">
        <v>42</v>
      </c>
      <c r="G9" s="1282" t="s">
        <v>569</v>
      </c>
      <c r="H9" s="1282" t="s">
        <v>570</v>
      </c>
      <c r="I9" s="1297" t="s">
        <v>82</v>
      </c>
      <c r="J9" s="1282" t="s">
        <v>571</v>
      </c>
      <c r="K9" s="1282">
        <v>62</v>
      </c>
      <c r="L9" s="1287" t="s">
        <v>572</v>
      </c>
    </row>
    <row r="10" spans="2:12" ht="19.5" customHeight="1">
      <c r="B10" s="1288"/>
      <c r="C10" s="1289">
        <v>0.010416666666666666</v>
      </c>
      <c r="D10" s="1289">
        <v>0.016666666666666666</v>
      </c>
      <c r="E10" s="1289">
        <v>0.13541666666666666</v>
      </c>
      <c r="F10" s="1290"/>
      <c r="G10" s="1288"/>
      <c r="H10" s="1288"/>
      <c r="I10" s="1298"/>
      <c r="J10" s="1288"/>
      <c r="K10" s="1288"/>
      <c r="L10" s="1292"/>
    </row>
    <row r="11" spans="2:12" ht="19.5" customHeight="1">
      <c r="B11" s="1282">
        <v>5</v>
      </c>
      <c r="C11" s="1283" t="s">
        <v>57</v>
      </c>
      <c r="D11" s="1283" t="s">
        <v>568</v>
      </c>
      <c r="E11" s="1283" t="s">
        <v>568</v>
      </c>
      <c r="F11" s="1285" t="s">
        <v>42</v>
      </c>
      <c r="G11" s="1282" t="s">
        <v>569</v>
      </c>
      <c r="H11" s="1282" t="s">
        <v>570</v>
      </c>
      <c r="I11" s="1286" t="s">
        <v>82</v>
      </c>
      <c r="J11" s="1282" t="s">
        <v>571</v>
      </c>
      <c r="K11" s="1282">
        <v>68</v>
      </c>
      <c r="L11" s="1287" t="s">
        <v>428</v>
      </c>
    </row>
    <row r="12" spans="2:12" ht="19.5" customHeight="1">
      <c r="B12" s="1288"/>
      <c r="C12" s="1294">
        <v>0.125</v>
      </c>
      <c r="D12" s="1295">
        <v>0.1486111111111111</v>
      </c>
      <c r="E12" s="1289">
        <v>0.1708333333333333</v>
      </c>
      <c r="F12" s="1290"/>
      <c r="G12" s="1288"/>
      <c r="H12" s="1299"/>
      <c r="I12" s="1291"/>
      <c r="J12" s="1288"/>
      <c r="K12" s="1288"/>
      <c r="L12" s="1292"/>
    </row>
    <row r="13" spans="2:12" ht="19.5" customHeight="1">
      <c r="B13" s="1282">
        <v>6</v>
      </c>
      <c r="C13" s="1300" t="s">
        <v>573</v>
      </c>
      <c r="D13" s="1283" t="s">
        <v>568</v>
      </c>
      <c r="E13" s="1283" t="s">
        <v>568</v>
      </c>
      <c r="F13" s="1285" t="s">
        <v>1</v>
      </c>
      <c r="G13" s="1282" t="s">
        <v>574</v>
      </c>
      <c r="H13" s="1052" t="s">
        <v>575</v>
      </c>
      <c r="I13" s="1286" t="s">
        <v>576</v>
      </c>
      <c r="J13" s="1282" t="s">
        <v>571</v>
      </c>
      <c r="K13" s="1282">
        <v>65</v>
      </c>
      <c r="L13" s="1287" t="s">
        <v>577</v>
      </c>
    </row>
    <row r="14" spans="2:12" ht="19.5" customHeight="1">
      <c r="B14" s="1288"/>
      <c r="C14" s="1301">
        <v>0.7291666666666666</v>
      </c>
      <c r="D14" s="1289">
        <v>0.7326388888888888</v>
      </c>
      <c r="E14" s="1289">
        <v>0.7312500000000001</v>
      </c>
      <c r="F14" s="1290"/>
      <c r="G14" s="1288"/>
      <c r="H14" s="1288"/>
      <c r="I14" s="1291"/>
      <c r="J14" s="1288"/>
      <c r="K14" s="1288"/>
      <c r="L14" s="1292"/>
    </row>
    <row r="15" spans="2:12" ht="19.5" customHeight="1">
      <c r="B15" s="1282">
        <v>7</v>
      </c>
      <c r="C15" s="1284" t="s">
        <v>573</v>
      </c>
      <c r="D15" s="1283" t="s">
        <v>568</v>
      </c>
      <c r="E15" s="1283" t="s">
        <v>568</v>
      </c>
      <c r="F15" s="1285" t="s">
        <v>42</v>
      </c>
      <c r="G15" s="1282" t="s">
        <v>578</v>
      </c>
      <c r="H15" s="1282" t="s">
        <v>570</v>
      </c>
      <c r="I15" s="1286" t="s">
        <v>579</v>
      </c>
      <c r="J15" s="1282" t="s">
        <v>571</v>
      </c>
      <c r="K15" s="1282">
        <v>48</v>
      </c>
      <c r="L15" s="1287" t="s">
        <v>428</v>
      </c>
    </row>
    <row r="16" spans="2:12" ht="19.5" customHeight="1">
      <c r="B16" s="1288"/>
      <c r="C16" s="1294">
        <v>0.125</v>
      </c>
      <c r="D16" s="1289">
        <v>0.19722222222222222</v>
      </c>
      <c r="E16" s="1289">
        <v>0.22152777777777777</v>
      </c>
      <c r="F16" s="1290"/>
      <c r="G16" s="1288"/>
      <c r="H16" s="1288"/>
      <c r="I16" s="1291"/>
      <c r="J16" s="1288"/>
      <c r="K16" s="1288"/>
      <c r="L16" s="1292"/>
    </row>
    <row r="17" spans="2:12" ht="19.5" customHeight="1">
      <c r="B17" s="1282">
        <v>8</v>
      </c>
      <c r="C17" s="1283" t="s">
        <v>580</v>
      </c>
      <c r="D17" s="1283" t="s">
        <v>568</v>
      </c>
      <c r="E17" s="1283" t="s">
        <v>568</v>
      </c>
      <c r="F17" s="1285" t="s">
        <v>581</v>
      </c>
      <c r="G17" s="1282" t="s">
        <v>574</v>
      </c>
      <c r="H17" s="1282" t="s">
        <v>582</v>
      </c>
      <c r="I17" s="1286" t="s">
        <v>583</v>
      </c>
      <c r="J17" s="1282" t="s">
        <v>571</v>
      </c>
      <c r="K17" s="1282">
        <v>50</v>
      </c>
      <c r="L17" s="1287" t="s">
        <v>577</v>
      </c>
    </row>
    <row r="18" spans="2:12" ht="19.5" customHeight="1">
      <c r="B18" s="1288"/>
      <c r="C18" s="1294">
        <v>0.08333333333333333</v>
      </c>
      <c r="D18" s="1295">
        <v>0.10486111111111111</v>
      </c>
      <c r="E18" s="1295">
        <v>0.12152777777777778</v>
      </c>
      <c r="F18" s="1290"/>
      <c r="G18" s="1288"/>
      <c r="H18" s="1288"/>
      <c r="I18" s="1291"/>
      <c r="J18" s="1288"/>
      <c r="K18" s="1288"/>
      <c r="L18" s="1292"/>
    </row>
    <row r="19" spans="2:12" ht="19.5" customHeight="1">
      <c r="B19" s="1282">
        <v>9</v>
      </c>
      <c r="C19" s="1283" t="s">
        <v>580</v>
      </c>
      <c r="D19" s="1283" t="s">
        <v>568</v>
      </c>
      <c r="E19" s="1283" t="s">
        <v>568</v>
      </c>
      <c r="F19" s="1285" t="s">
        <v>42</v>
      </c>
      <c r="G19" s="1282" t="s">
        <v>569</v>
      </c>
      <c r="H19" s="1286" t="s">
        <v>570</v>
      </c>
      <c r="I19" s="1286" t="s">
        <v>584</v>
      </c>
      <c r="J19" s="1282" t="s">
        <v>585</v>
      </c>
      <c r="K19" s="1282">
        <v>94</v>
      </c>
      <c r="L19" s="1287" t="s">
        <v>586</v>
      </c>
    </row>
    <row r="20" spans="2:12" ht="19.5" customHeight="1">
      <c r="B20" s="1288"/>
      <c r="C20" s="1289">
        <v>0.7604166666666666</v>
      </c>
      <c r="D20" s="1289">
        <v>0.7659722222222222</v>
      </c>
      <c r="E20" s="1289">
        <v>0.8680555555555555</v>
      </c>
      <c r="F20" s="1290"/>
      <c r="G20" s="1288"/>
      <c r="H20" s="1288"/>
      <c r="I20" s="1291"/>
      <c r="J20" s="1288"/>
      <c r="K20" s="1288"/>
      <c r="L20" s="1292"/>
    </row>
    <row r="21" spans="2:12" ht="19.5" customHeight="1">
      <c r="B21" s="1282">
        <v>10</v>
      </c>
      <c r="C21" s="1283" t="s">
        <v>580</v>
      </c>
      <c r="D21" s="1283" t="s">
        <v>587</v>
      </c>
      <c r="E21" s="1283" t="s">
        <v>580</v>
      </c>
      <c r="F21" s="1285" t="s">
        <v>1</v>
      </c>
      <c r="G21" s="1282" t="s">
        <v>574</v>
      </c>
      <c r="H21" s="1282" t="s">
        <v>588</v>
      </c>
      <c r="I21" s="1286" t="s">
        <v>82</v>
      </c>
      <c r="J21" s="1282" t="s">
        <v>571</v>
      </c>
      <c r="K21" s="1282">
        <v>70</v>
      </c>
      <c r="L21" s="1287" t="s">
        <v>428</v>
      </c>
    </row>
    <row r="22" spans="2:12" ht="19.5" customHeight="1">
      <c r="B22" s="1288"/>
      <c r="C22" s="1294" t="s">
        <v>82</v>
      </c>
      <c r="D22" s="1289">
        <v>0.548611111111111</v>
      </c>
      <c r="E22" s="1289" t="s">
        <v>82</v>
      </c>
      <c r="F22" s="1290"/>
      <c r="G22" s="1288"/>
      <c r="H22" s="1288"/>
      <c r="I22" s="1291"/>
      <c r="J22" s="1288"/>
      <c r="K22" s="1288"/>
      <c r="L22" s="1292"/>
    </row>
    <row r="23" spans="2:12" ht="19.5" customHeight="1">
      <c r="B23" s="1282">
        <v>11</v>
      </c>
      <c r="C23" s="1283" t="s">
        <v>587</v>
      </c>
      <c r="D23" s="1283" t="s">
        <v>568</v>
      </c>
      <c r="E23" s="1283" t="s">
        <v>568</v>
      </c>
      <c r="F23" s="1285" t="s">
        <v>581</v>
      </c>
      <c r="G23" s="1282" t="s">
        <v>574</v>
      </c>
      <c r="H23" s="1282" t="s">
        <v>582</v>
      </c>
      <c r="I23" s="1286" t="s">
        <v>82</v>
      </c>
      <c r="J23" s="1282" t="s">
        <v>571</v>
      </c>
      <c r="K23" s="1282">
        <v>64</v>
      </c>
      <c r="L23" s="1287" t="s">
        <v>577</v>
      </c>
    </row>
    <row r="24" spans="2:12" ht="19.5" customHeight="1">
      <c r="B24" s="1288"/>
      <c r="C24" s="1294">
        <v>0.17152777777777775</v>
      </c>
      <c r="D24" s="1289">
        <v>0.17847222222222223</v>
      </c>
      <c r="E24" s="1289">
        <v>0.19375</v>
      </c>
      <c r="F24" s="1290"/>
      <c r="G24" s="1288"/>
      <c r="H24" s="1288"/>
      <c r="I24" s="1291"/>
      <c r="J24" s="1288"/>
      <c r="K24" s="1288"/>
      <c r="L24" s="1292"/>
    </row>
    <row r="25" spans="2:12" ht="19.5" customHeight="1">
      <c r="B25" s="1282">
        <v>12</v>
      </c>
      <c r="C25" s="1283" t="s">
        <v>589</v>
      </c>
      <c r="D25" s="1283" t="s">
        <v>568</v>
      </c>
      <c r="E25" s="1283" t="s">
        <v>568</v>
      </c>
      <c r="F25" s="1285" t="s">
        <v>1</v>
      </c>
      <c r="G25" s="1282" t="s">
        <v>574</v>
      </c>
      <c r="H25" s="1282" t="s">
        <v>590</v>
      </c>
      <c r="I25" s="1286" t="s">
        <v>591</v>
      </c>
      <c r="J25" s="1282" t="s">
        <v>585</v>
      </c>
      <c r="K25" s="1282">
        <v>85</v>
      </c>
      <c r="L25" s="1287" t="s">
        <v>577</v>
      </c>
    </row>
    <row r="26" spans="2:12" ht="19.5" customHeight="1">
      <c r="B26" s="1288"/>
      <c r="C26" s="1294">
        <v>0.6041666666666666</v>
      </c>
      <c r="D26" s="1289">
        <v>0.75</v>
      </c>
      <c r="E26" s="1289" t="s">
        <v>82</v>
      </c>
      <c r="F26" s="1290"/>
      <c r="G26" s="1288"/>
      <c r="H26" s="1288"/>
      <c r="I26" s="1291"/>
      <c r="J26" s="1288"/>
      <c r="K26" s="1288"/>
      <c r="L26" s="1292"/>
    </row>
    <row r="27" spans="2:12" ht="19.5" customHeight="1">
      <c r="B27" s="1282">
        <v>13</v>
      </c>
      <c r="C27" s="1283" t="s">
        <v>592</v>
      </c>
      <c r="D27" s="1283" t="s">
        <v>568</v>
      </c>
      <c r="E27" s="1283" t="s">
        <v>568</v>
      </c>
      <c r="F27" s="1285" t="s">
        <v>42</v>
      </c>
      <c r="G27" s="1282" t="s">
        <v>569</v>
      </c>
      <c r="H27" s="1282" t="s">
        <v>570</v>
      </c>
      <c r="I27" s="1297" t="s">
        <v>593</v>
      </c>
      <c r="J27" s="1282" t="s">
        <v>571</v>
      </c>
      <c r="K27" s="1282">
        <v>59</v>
      </c>
      <c r="L27" s="1287" t="s">
        <v>594</v>
      </c>
    </row>
    <row r="28" spans="2:12" ht="19.5" customHeight="1">
      <c r="B28" s="1288"/>
      <c r="C28" s="1289">
        <v>0.125</v>
      </c>
      <c r="D28" s="1289">
        <v>0.13402777777777777</v>
      </c>
      <c r="E28" s="1289">
        <v>0.24791666666666667</v>
      </c>
      <c r="F28" s="1290"/>
      <c r="G28" s="1288"/>
      <c r="H28" s="1288"/>
      <c r="I28" s="1298"/>
      <c r="J28" s="1288"/>
      <c r="K28" s="1288"/>
      <c r="L28" s="1292"/>
    </row>
    <row r="29" spans="2:12" ht="19.5" customHeight="1">
      <c r="B29" s="1282">
        <v>14</v>
      </c>
      <c r="C29" s="1283" t="s">
        <v>595</v>
      </c>
      <c r="D29" s="1283" t="s">
        <v>596</v>
      </c>
      <c r="E29" s="1283" t="s">
        <v>596</v>
      </c>
      <c r="F29" s="1285" t="s">
        <v>42</v>
      </c>
      <c r="G29" s="1282" t="s">
        <v>569</v>
      </c>
      <c r="H29" s="1282" t="s">
        <v>570</v>
      </c>
      <c r="I29" s="1286" t="s">
        <v>82</v>
      </c>
      <c r="J29" s="1282" t="s">
        <v>585</v>
      </c>
      <c r="K29" s="1282">
        <v>66</v>
      </c>
      <c r="L29" s="1287" t="s">
        <v>428</v>
      </c>
    </row>
    <row r="30" spans="2:12" ht="19.5" customHeight="1">
      <c r="B30" s="1288"/>
      <c r="C30" s="1294" t="s">
        <v>82</v>
      </c>
      <c r="D30" s="1289">
        <v>0.024305555555555556</v>
      </c>
      <c r="E30" s="1289">
        <v>0.08194444444444444</v>
      </c>
      <c r="F30" s="1290"/>
      <c r="G30" s="1288"/>
      <c r="H30" s="1288"/>
      <c r="I30" s="1291"/>
      <c r="J30" s="1288"/>
      <c r="K30" s="1288"/>
      <c r="L30" s="1292"/>
    </row>
    <row r="31" spans="2:12" ht="19.5" customHeight="1">
      <c r="B31" s="1282">
        <v>15</v>
      </c>
      <c r="C31" s="1283" t="s">
        <v>595</v>
      </c>
      <c r="D31" s="1283" t="s">
        <v>568</v>
      </c>
      <c r="E31" s="1283" t="s">
        <v>568</v>
      </c>
      <c r="F31" s="1285" t="s">
        <v>42</v>
      </c>
      <c r="G31" s="1282" t="s">
        <v>569</v>
      </c>
      <c r="H31" s="1282" t="s">
        <v>570</v>
      </c>
      <c r="I31" s="1286" t="s">
        <v>82</v>
      </c>
      <c r="J31" s="1282" t="s">
        <v>571</v>
      </c>
      <c r="K31" s="1282">
        <v>88</v>
      </c>
      <c r="L31" s="1287" t="s">
        <v>586</v>
      </c>
    </row>
    <row r="32" spans="2:12" ht="19.5" customHeight="1">
      <c r="B32" s="1288"/>
      <c r="C32" s="1294">
        <v>0.7194444444444444</v>
      </c>
      <c r="D32" s="1289">
        <v>0.7298611111111111</v>
      </c>
      <c r="E32" s="1289">
        <v>0.7958333333333334</v>
      </c>
      <c r="F32" s="1290"/>
      <c r="G32" s="1288"/>
      <c r="H32" s="1288"/>
      <c r="I32" s="1291"/>
      <c r="J32" s="1288"/>
      <c r="K32" s="1288"/>
      <c r="L32" s="1292"/>
    </row>
    <row r="33" spans="2:12" ht="19.5" customHeight="1">
      <c r="B33" s="1282">
        <v>16</v>
      </c>
      <c r="C33" s="1283" t="s">
        <v>595</v>
      </c>
      <c r="D33" s="1283" t="s">
        <v>568</v>
      </c>
      <c r="E33" s="1283" t="s">
        <v>568</v>
      </c>
      <c r="F33" s="1285" t="s">
        <v>42</v>
      </c>
      <c r="G33" s="1282" t="s">
        <v>569</v>
      </c>
      <c r="H33" s="1282" t="s">
        <v>82</v>
      </c>
      <c r="I33" s="1286" t="s">
        <v>82</v>
      </c>
      <c r="J33" s="1282" t="s">
        <v>585</v>
      </c>
      <c r="K33" s="1282">
        <v>80</v>
      </c>
      <c r="L33" s="1287" t="s">
        <v>428</v>
      </c>
    </row>
    <row r="34" spans="2:12" ht="19.5" customHeight="1">
      <c r="B34" s="1288"/>
      <c r="C34" s="1294">
        <v>0.7847222222222222</v>
      </c>
      <c r="D34" s="1289">
        <v>0.8180555555555555</v>
      </c>
      <c r="E34" s="1289">
        <v>0.875</v>
      </c>
      <c r="F34" s="1290"/>
      <c r="G34" s="1288"/>
      <c r="H34" s="1288"/>
      <c r="I34" s="1291"/>
      <c r="J34" s="1288"/>
      <c r="K34" s="1288"/>
      <c r="L34" s="1292"/>
    </row>
    <row r="35" spans="2:12" ht="19.5" customHeight="1">
      <c r="B35" s="1282">
        <v>17</v>
      </c>
      <c r="C35" s="1283" t="s">
        <v>597</v>
      </c>
      <c r="D35" s="1283" t="s">
        <v>568</v>
      </c>
      <c r="E35" s="1283" t="s">
        <v>568</v>
      </c>
      <c r="F35" s="1285" t="s">
        <v>42</v>
      </c>
      <c r="G35" s="1282" t="s">
        <v>578</v>
      </c>
      <c r="H35" s="1282" t="s">
        <v>598</v>
      </c>
      <c r="I35" s="1297" t="s">
        <v>599</v>
      </c>
      <c r="J35" s="1282" t="s">
        <v>585</v>
      </c>
      <c r="K35" s="1282">
        <v>77</v>
      </c>
      <c r="L35" s="1287" t="s">
        <v>600</v>
      </c>
    </row>
    <row r="36" spans="2:12" ht="19.5" customHeight="1">
      <c r="B36" s="1288"/>
      <c r="C36" s="1289">
        <v>0.27638888888888885</v>
      </c>
      <c r="D36" s="1289">
        <v>0.28194444444444444</v>
      </c>
      <c r="E36" s="1289">
        <v>0.28194444444444444</v>
      </c>
      <c r="F36" s="1290"/>
      <c r="G36" s="1288"/>
      <c r="H36" s="1288"/>
      <c r="I36" s="1298"/>
      <c r="J36" s="1288"/>
      <c r="K36" s="1288"/>
      <c r="L36" s="1292"/>
    </row>
    <row r="37" spans="2:12" ht="19.5" customHeight="1">
      <c r="B37" s="1302">
        <v>18</v>
      </c>
      <c r="C37" s="1283"/>
      <c r="D37" s="1283"/>
      <c r="E37" s="1303"/>
      <c r="F37" s="1285" t="s">
        <v>42</v>
      </c>
      <c r="G37" s="1282" t="s">
        <v>569</v>
      </c>
      <c r="H37" s="1282" t="s">
        <v>570</v>
      </c>
      <c r="I37" s="1286" t="s">
        <v>584</v>
      </c>
      <c r="J37" s="1282" t="s">
        <v>585</v>
      </c>
      <c r="K37" s="1282">
        <v>38</v>
      </c>
      <c r="L37" s="1287" t="s">
        <v>601</v>
      </c>
    </row>
    <row r="38" spans="2:12" ht="19.5" customHeight="1">
      <c r="B38" s="1304"/>
      <c r="C38" s="1295" t="s">
        <v>597</v>
      </c>
      <c r="D38" s="1295" t="s">
        <v>568</v>
      </c>
      <c r="E38" s="1294" t="s">
        <v>568</v>
      </c>
      <c r="F38" s="1305"/>
      <c r="G38" s="1306"/>
      <c r="H38" s="1306"/>
      <c r="I38" s="1307"/>
      <c r="J38" s="1288"/>
      <c r="K38" s="1288"/>
      <c r="L38" s="1292"/>
    </row>
    <row r="39" spans="2:12" ht="19.5" customHeight="1">
      <c r="B39" s="1304"/>
      <c r="C39" s="1295">
        <v>0.034722222222222224</v>
      </c>
      <c r="D39" s="1295">
        <v>0.04305555555555556</v>
      </c>
      <c r="E39" s="1294">
        <v>0.11319444444444444</v>
      </c>
      <c r="F39" s="1305"/>
      <c r="G39" s="1306"/>
      <c r="H39" s="1306"/>
      <c r="I39" s="1307"/>
      <c r="J39" s="1282" t="s">
        <v>571</v>
      </c>
      <c r="K39" s="1282">
        <v>4</v>
      </c>
      <c r="L39" s="1287" t="s">
        <v>602</v>
      </c>
    </row>
    <row r="40" spans="2:12" ht="19.5" customHeight="1">
      <c r="B40" s="1308"/>
      <c r="C40" s="1289"/>
      <c r="D40" s="1289"/>
      <c r="E40" s="1309"/>
      <c r="F40" s="1290"/>
      <c r="G40" s="1288"/>
      <c r="H40" s="1288"/>
      <c r="I40" s="1291"/>
      <c r="J40" s="1288"/>
      <c r="K40" s="1288"/>
      <c r="L40" s="1292"/>
    </row>
  </sheetData>
  <sheetProtection/>
  <mergeCells count="147">
    <mergeCell ref="J39:J40"/>
    <mergeCell ref="K39:K40"/>
    <mergeCell ref="L39:L40"/>
    <mergeCell ref="K35:K36"/>
    <mergeCell ref="L35:L36"/>
    <mergeCell ref="B37:B40"/>
    <mergeCell ref="F37:F40"/>
    <mergeCell ref="G37:G40"/>
    <mergeCell ref="H37:H40"/>
    <mergeCell ref="I37:I40"/>
    <mergeCell ref="J37:J38"/>
    <mergeCell ref="K37:K38"/>
    <mergeCell ref="L37:L38"/>
    <mergeCell ref="B35:B36"/>
    <mergeCell ref="F35:F36"/>
    <mergeCell ref="G35:G36"/>
    <mergeCell ref="H35:H36"/>
    <mergeCell ref="I35:I36"/>
    <mergeCell ref="J35:J36"/>
    <mergeCell ref="K31:K32"/>
    <mergeCell ref="L31:L32"/>
    <mergeCell ref="B33:B34"/>
    <mergeCell ref="F33:F34"/>
    <mergeCell ref="G33:G34"/>
    <mergeCell ref="H33:H34"/>
    <mergeCell ref="I33:I34"/>
    <mergeCell ref="J33:J34"/>
    <mergeCell ref="K33:K34"/>
    <mergeCell ref="L33:L34"/>
    <mergeCell ref="B31:B32"/>
    <mergeCell ref="F31:F32"/>
    <mergeCell ref="G31:G32"/>
    <mergeCell ref="H31:H32"/>
    <mergeCell ref="I31:I32"/>
    <mergeCell ref="J31:J32"/>
    <mergeCell ref="K27:K28"/>
    <mergeCell ref="L27:L28"/>
    <mergeCell ref="B29:B30"/>
    <mergeCell ref="F29:F30"/>
    <mergeCell ref="G29:G30"/>
    <mergeCell ref="H29:H30"/>
    <mergeCell ref="I29:I30"/>
    <mergeCell ref="J29:J30"/>
    <mergeCell ref="K29:K30"/>
    <mergeCell ref="L29:L30"/>
    <mergeCell ref="B27:B28"/>
    <mergeCell ref="F27:F28"/>
    <mergeCell ref="G27:G28"/>
    <mergeCell ref="H27:H28"/>
    <mergeCell ref="I27:I28"/>
    <mergeCell ref="J27:J28"/>
    <mergeCell ref="K23:K24"/>
    <mergeCell ref="L23:L24"/>
    <mergeCell ref="B25:B26"/>
    <mergeCell ref="F25:F26"/>
    <mergeCell ref="G25:G26"/>
    <mergeCell ref="H25:H26"/>
    <mergeCell ref="I25:I26"/>
    <mergeCell ref="J25:J26"/>
    <mergeCell ref="K25:K26"/>
    <mergeCell ref="L25:L26"/>
    <mergeCell ref="B23:B24"/>
    <mergeCell ref="F23:F24"/>
    <mergeCell ref="G23:G24"/>
    <mergeCell ref="H23:H24"/>
    <mergeCell ref="I23:I24"/>
    <mergeCell ref="J23:J24"/>
    <mergeCell ref="K19:K20"/>
    <mergeCell ref="L19:L20"/>
    <mergeCell ref="B21:B22"/>
    <mergeCell ref="F21:F22"/>
    <mergeCell ref="G21:G22"/>
    <mergeCell ref="H21:H22"/>
    <mergeCell ref="I21:I22"/>
    <mergeCell ref="J21:J22"/>
    <mergeCell ref="K21:K22"/>
    <mergeCell ref="L21:L22"/>
    <mergeCell ref="B19:B20"/>
    <mergeCell ref="F19:F20"/>
    <mergeCell ref="G19:G20"/>
    <mergeCell ref="H19:H20"/>
    <mergeCell ref="I19:I20"/>
    <mergeCell ref="J19:J20"/>
    <mergeCell ref="K15:K16"/>
    <mergeCell ref="L15:L16"/>
    <mergeCell ref="B17:B18"/>
    <mergeCell ref="F17:F18"/>
    <mergeCell ref="G17:G18"/>
    <mergeCell ref="H17:H18"/>
    <mergeCell ref="I17:I18"/>
    <mergeCell ref="J17:J18"/>
    <mergeCell ref="K17:K18"/>
    <mergeCell ref="L17:L18"/>
    <mergeCell ref="B15:B16"/>
    <mergeCell ref="F15:F16"/>
    <mergeCell ref="G15:G16"/>
    <mergeCell ref="H15:H16"/>
    <mergeCell ref="I15:I16"/>
    <mergeCell ref="J15:J16"/>
    <mergeCell ref="K11:K12"/>
    <mergeCell ref="L11:L12"/>
    <mergeCell ref="B13:B14"/>
    <mergeCell ref="F13:F14"/>
    <mergeCell ref="G13:G14"/>
    <mergeCell ref="H13:H14"/>
    <mergeCell ref="I13:I14"/>
    <mergeCell ref="J13:J14"/>
    <mergeCell ref="K13:K14"/>
    <mergeCell ref="L13:L14"/>
    <mergeCell ref="B11:B12"/>
    <mergeCell ref="F11:F12"/>
    <mergeCell ref="G11:G12"/>
    <mergeCell ref="H11:H12"/>
    <mergeCell ref="I11:I12"/>
    <mergeCell ref="J11:J12"/>
    <mergeCell ref="K7:K8"/>
    <mergeCell ref="L7:L8"/>
    <mergeCell ref="B9:B10"/>
    <mergeCell ref="F9:F10"/>
    <mergeCell ref="G9:G10"/>
    <mergeCell ref="H9:H10"/>
    <mergeCell ref="I9:I10"/>
    <mergeCell ref="J9:J10"/>
    <mergeCell ref="K9:K10"/>
    <mergeCell ref="L9:L10"/>
    <mergeCell ref="B7:B8"/>
    <mergeCell ref="F7:F8"/>
    <mergeCell ref="G7:G8"/>
    <mergeCell ref="H7:H8"/>
    <mergeCell ref="I7:I8"/>
    <mergeCell ref="J7:J8"/>
    <mergeCell ref="K3:K4"/>
    <mergeCell ref="L3:L4"/>
    <mergeCell ref="B5:B6"/>
    <mergeCell ref="F5:F6"/>
    <mergeCell ref="G5:G6"/>
    <mergeCell ref="H5:H6"/>
    <mergeCell ref="I5:I6"/>
    <mergeCell ref="J5:J6"/>
    <mergeCell ref="K5:K6"/>
    <mergeCell ref="L5:L6"/>
    <mergeCell ref="B3:B4"/>
    <mergeCell ref="F3:F4"/>
    <mergeCell ref="G3:G4"/>
    <mergeCell ref="H3:H4"/>
    <mergeCell ref="I3:I4"/>
    <mergeCell ref="J3:J4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B25"/>
  <sheetViews>
    <sheetView zoomScalePageLayoutView="0" workbookViewId="0" topLeftCell="A1">
      <pane xSplit="5" ySplit="8" topLeftCell="L9" activePane="bottomRight" state="frozen"/>
      <selection pane="topLeft" activeCell="W2" sqref="W2:AH3"/>
      <selection pane="topRight" activeCell="W2" sqref="W2:AH3"/>
      <selection pane="bottomLeft" activeCell="W2" sqref="W2:AH3"/>
      <selection pane="bottomRight" activeCell="Q1" sqref="Q1:Q16384"/>
    </sheetView>
  </sheetViews>
  <sheetFormatPr defaultColWidth="8.796875" defaultRowHeight="14.25"/>
  <cols>
    <col min="1" max="1" width="1.59765625" style="196" customWidth="1"/>
    <col min="2" max="2" width="3.09765625" style="196" customWidth="1"/>
    <col min="3" max="3" width="20.59765625" style="196" customWidth="1"/>
    <col min="4" max="4" width="5.59765625" style="196" customWidth="1"/>
    <col min="5" max="5" width="5.8984375" style="196" customWidth="1"/>
    <col min="6" max="6" width="5.59765625" style="196" customWidth="1"/>
    <col min="7" max="11" width="5.8984375" style="196" customWidth="1"/>
    <col min="12" max="12" width="5.09765625" style="196" customWidth="1"/>
    <col min="13" max="15" width="4.59765625" style="196" customWidth="1"/>
    <col min="16" max="16" width="5.09765625" style="196" customWidth="1"/>
    <col min="17" max="27" width="7.09765625" style="196" customWidth="1"/>
    <col min="28" max="16384" width="9" style="196" customWidth="1"/>
  </cols>
  <sheetData>
    <row r="1" spans="2:28" ht="24" customHeight="1">
      <c r="B1" s="177" t="s">
        <v>603</v>
      </c>
      <c r="C1" s="258"/>
      <c r="D1" s="258"/>
      <c r="E1" s="371" t="s">
        <v>604</v>
      </c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</row>
    <row r="2" spans="2:28" ht="18" customHeight="1">
      <c r="B2" s="1310"/>
      <c r="C2" s="1311"/>
      <c r="D2" s="846" t="s">
        <v>605</v>
      </c>
      <c r="E2" s="1312"/>
      <c r="F2" s="1312"/>
      <c r="G2" s="1312"/>
      <c r="H2" s="1312"/>
      <c r="I2" s="1312"/>
      <c r="J2" s="1312"/>
      <c r="K2" s="1312"/>
      <c r="L2" s="1312"/>
      <c r="M2" s="1312"/>
      <c r="N2" s="1312"/>
      <c r="O2" s="1312"/>
      <c r="P2" s="1313"/>
      <c r="Q2" s="846" t="s">
        <v>606</v>
      </c>
      <c r="R2" s="1312"/>
      <c r="S2" s="1312"/>
      <c r="T2" s="1312"/>
      <c r="U2" s="1312"/>
      <c r="V2" s="1312"/>
      <c r="W2" s="1312"/>
      <c r="X2" s="1312"/>
      <c r="Y2" s="1312"/>
      <c r="Z2" s="1312"/>
      <c r="AA2" s="1313"/>
      <c r="AB2" s="540"/>
    </row>
    <row r="3" spans="2:28" ht="18" customHeight="1">
      <c r="B3" s="1314"/>
      <c r="C3" s="1315"/>
      <c r="D3" s="946" t="s">
        <v>607</v>
      </c>
      <c r="E3" s="1316"/>
      <c r="F3" s="1316"/>
      <c r="G3" s="1316"/>
      <c r="H3" s="1316"/>
      <c r="I3" s="1316"/>
      <c r="J3" s="1316"/>
      <c r="K3" s="1316"/>
      <c r="L3" s="1317"/>
      <c r="M3" s="777" t="s">
        <v>608</v>
      </c>
      <c r="N3" s="785"/>
      <c r="O3" s="785"/>
      <c r="P3" s="786"/>
      <c r="Q3" s="946" t="s">
        <v>609</v>
      </c>
      <c r="R3" s="1316"/>
      <c r="S3" s="1316"/>
      <c r="T3" s="1316"/>
      <c r="U3" s="1318"/>
      <c r="V3" s="946" t="s">
        <v>610</v>
      </c>
      <c r="W3" s="1316"/>
      <c r="X3" s="1316"/>
      <c r="Y3" s="1316"/>
      <c r="Z3" s="1317"/>
      <c r="AA3" s="1319" t="s">
        <v>611</v>
      </c>
      <c r="AB3" s="540"/>
    </row>
    <row r="4" spans="2:28" ht="15" customHeight="1">
      <c r="B4" s="1314"/>
      <c r="C4" s="1315"/>
      <c r="D4" s="1320" t="s">
        <v>612</v>
      </c>
      <c r="E4" s="1321"/>
      <c r="F4" s="897" t="s">
        <v>613</v>
      </c>
      <c r="G4" s="897"/>
      <c r="H4" s="1322" t="s">
        <v>614</v>
      </c>
      <c r="I4" s="1322"/>
      <c r="J4" s="897" t="s">
        <v>615</v>
      </c>
      <c r="K4" s="897"/>
      <c r="L4" s="1323" t="s">
        <v>616</v>
      </c>
      <c r="M4" s="1320" t="s">
        <v>612</v>
      </c>
      <c r="N4" s="897" t="s">
        <v>617</v>
      </c>
      <c r="O4" s="897" t="s">
        <v>618</v>
      </c>
      <c r="P4" s="1324" t="s">
        <v>619</v>
      </c>
      <c r="Q4" s="1325" t="s">
        <v>620</v>
      </c>
      <c r="R4" s="897" t="s">
        <v>621</v>
      </c>
      <c r="S4" s="897" t="s">
        <v>622</v>
      </c>
      <c r="T4" s="897"/>
      <c r="U4" s="835" t="s">
        <v>612</v>
      </c>
      <c r="V4" s="1325" t="s">
        <v>620</v>
      </c>
      <c r="W4" s="897" t="s">
        <v>621</v>
      </c>
      <c r="X4" s="897" t="s">
        <v>622</v>
      </c>
      <c r="Y4" s="897"/>
      <c r="Z4" s="1326" t="s">
        <v>612</v>
      </c>
      <c r="AA4" s="1327"/>
      <c r="AB4" s="540"/>
    </row>
    <row r="5" spans="2:28" ht="15" customHeight="1">
      <c r="B5" s="1314"/>
      <c r="C5" s="1315"/>
      <c r="D5" s="1320"/>
      <c r="E5" s="1321"/>
      <c r="F5" s="897" t="s">
        <v>623</v>
      </c>
      <c r="G5" s="897"/>
      <c r="H5" s="1322" t="s">
        <v>624</v>
      </c>
      <c r="I5" s="1322"/>
      <c r="J5" s="897" t="s">
        <v>625</v>
      </c>
      <c r="K5" s="897"/>
      <c r="L5" s="1323"/>
      <c r="M5" s="1328"/>
      <c r="N5" s="1329"/>
      <c r="O5" s="1329"/>
      <c r="P5" s="1324" t="s">
        <v>626</v>
      </c>
      <c r="Q5" s="1330"/>
      <c r="R5" s="1329" t="s">
        <v>621</v>
      </c>
      <c r="S5" s="897" t="s">
        <v>627</v>
      </c>
      <c r="T5" s="897"/>
      <c r="U5" s="1331" t="s">
        <v>612</v>
      </c>
      <c r="V5" s="1330" t="s">
        <v>620</v>
      </c>
      <c r="W5" s="1329" t="s">
        <v>621</v>
      </c>
      <c r="X5" s="897" t="s">
        <v>627</v>
      </c>
      <c r="Y5" s="897"/>
      <c r="Z5" s="1332" t="s">
        <v>612</v>
      </c>
      <c r="AA5" s="1327"/>
      <c r="AB5" s="540"/>
    </row>
    <row r="6" spans="2:28" ht="15" customHeight="1">
      <c r="B6" s="1314"/>
      <c r="C6" s="1315"/>
      <c r="D6" s="1333" t="s">
        <v>628</v>
      </c>
      <c r="E6" s="1334" t="s">
        <v>629</v>
      </c>
      <c r="F6" s="1335" t="s">
        <v>628</v>
      </c>
      <c r="G6" s="1336" t="s">
        <v>629</v>
      </c>
      <c r="H6" s="1335" t="s">
        <v>628</v>
      </c>
      <c r="I6" s="1336" t="s">
        <v>629</v>
      </c>
      <c r="J6" s="1335" t="s">
        <v>628</v>
      </c>
      <c r="K6" s="1336" t="s">
        <v>629</v>
      </c>
      <c r="L6" s="1337"/>
      <c r="M6" s="1328"/>
      <c r="N6" s="1329"/>
      <c r="O6" s="1329"/>
      <c r="P6" s="1338"/>
      <c r="Q6" s="1330"/>
      <c r="R6" s="1329"/>
      <c r="S6" s="897" t="s">
        <v>630</v>
      </c>
      <c r="T6" s="897" t="s">
        <v>631</v>
      </c>
      <c r="U6" s="1331"/>
      <c r="V6" s="1330"/>
      <c r="W6" s="1329"/>
      <c r="X6" s="897" t="s">
        <v>630</v>
      </c>
      <c r="Y6" s="897" t="s">
        <v>631</v>
      </c>
      <c r="Z6" s="1332"/>
      <c r="AA6" s="1327"/>
      <c r="AB6" s="540"/>
    </row>
    <row r="7" spans="2:28" ht="15" customHeight="1">
      <c r="B7" s="1339"/>
      <c r="C7" s="1340"/>
      <c r="D7" s="1341"/>
      <c r="E7" s="1342"/>
      <c r="F7" s="1343"/>
      <c r="G7" s="1344"/>
      <c r="H7" s="1343"/>
      <c r="I7" s="1344"/>
      <c r="J7" s="1343"/>
      <c r="K7" s="1344"/>
      <c r="L7" s="1345" t="s">
        <v>632</v>
      </c>
      <c r="M7" s="1346"/>
      <c r="N7" s="894"/>
      <c r="O7" s="894"/>
      <c r="P7" s="1347" t="s">
        <v>633</v>
      </c>
      <c r="Q7" s="1348"/>
      <c r="R7" s="1349"/>
      <c r="S7" s="1349"/>
      <c r="T7" s="1349"/>
      <c r="U7" s="1350"/>
      <c r="V7" s="1348"/>
      <c r="W7" s="1349"/>
      <c r="X7" s="1349"/>
      <c r="Y7" s="1349"/>
      <c r="Z7" s="1351"/>
      <c r="AA7" s="1352"/>
      <c r="AB7" s="258"/>
    </row>
    <row r="8" spans="2:28" ht="36" customHeight="1">
      <c r="B8" s="1353" t="s">
        <v>634</v>
      </c>
      <c r="C8" s="1354"/>
      <c r="D8" s="1355">
        <f aca="true" t="shared" si="0" ref="D8:P8">D17+D25</f>
        <v>68</v>
      </c>
      <c r="E8" s="1356">
        <f t="shared" si="0"/>
        <v>19</v>
      </c>
      <c r="F8" s="1357">
        <f t="shared" si="0"/>
        <v>6</v>
      </c>
      <c r="G8" s="1356">
        <f t="shared" si="0"/>
        <v>0</v>
      </c>
      <c r="H8" s="1357">
        <f t="shared" si="0"/>
        <v>27</v>
      </c>
      <c r="I8" s="1356">
        <f t="shared" si="0"/>
        <v>1</v>
      </c>
      <c r="J8" s="466">
        <f t="shared" si="0"/>
        <v>35</v>
      </c>
      <c r="K8" s="1356">
        <f t="shared" si="0"/>
        <v>18</v>
      </c>
      <c r="L8" s="1358">
        <f t="shared" si="0"/>
        <v>62</v>
      </c>
      <c r="M8" s="467">
        <f t="shared" si="0"/>
        <v>844</v>
      </c>
      <c r="N8" s="466">
        <f t="shared" si="0"/>
        <v>70</v>
      </c>
      <c r="O8" s="466">
        <f t="shared" si="0"/>
        <v>774</v>
      </c>
      <c r="P8" s="1359">
        <f t="shared" si="0"/>
        <v>232</v>
      </c>
      <c r="Q8" s="467">
        <f aca="true" t="shared" si="1" ref="Q8:AA8">Q17+Q25</f>
        <v>11</v>
      </c>
      <c r="R8" s="466">
        <f t="shared" si="1"/>
        <v>2</v>
      </c>
      <c r="S8" s="466">
        <f t="shared" si="1"/>
        <v>25</v>
      </c>
      <c r="T8" s="466">
        <f t="shared" si="1"/>
        <v>2</v>
      </c>
      <c r="U8" s="1360">
        <f t="shared" si="1"/>
        <v>40</v>
      </c>
      <c r="V8" s="467">
        <f t="shared" si="1"/>
        <v>28</v>
      </c>
      <c r="W8" s="466">
        <f t="shared" si="1"/>
        <v>4</v>
      </c>
      <c r="X8" s="466">
        <f t="shared" si="1"/>
        <v>96</v>
      </c>
      <c r="Y8" s="466">
        <f t="shared" si="1"/>
        <v>461</v>
      </c>
      <c r="Z8" s="468">
        <f t="shared" si="1"/>
        <v>589</v>
      </c>
      <c r="AA8" s="1361">
        <f t="shared" si="1"/>
        <v>629</v>
      </c>
      <c r="AB8" s="540"/>
    </row>
    <row r="9" spans="2:28" ht="33" customHeight="1">
      <c r="B9" s="1362" t="s">
        <v>635</v>
      </c>
      <c r="C9" s="1363" t="s">
        <v>636</v>
      </c>
      <c r="D9" s="1364">
        <v>13</v>
      </c>
      <c r="E9" s="1365">
        <v>3</v>
      </c>
      <c r="F9" s="1366">
        <v>1</v>
      </c>
      <c r="G9" s="1367"/>
      <c r="H9" s="1366">
        <v>4</v>
      </c>
      <c r="I9" s="1367"/>
      <c r="J9" s="1366">
        <v>8</v>
      </c>
      <c r="K9" s="1367">
        <v>3</v>
      </c>
      <c r="L9" s="1368">
        <v>13</v>
      </c>
      <c r="M9" s="1369">
        <f aca="true" t="shared" si="2" ref="M9:M16">N9+O9</f>
        <v>226</v>
      </c>
      <c r="N9" s="1366">
        <v>36</v>
      </c>
      <c r="O9" s="1366">
        <v>190</v>
      </c>
      <c r="P9" s="1370">
        <v>49</v>
      </c>
      <c r="Q9" s="1371">
        <v>2</v>
      </c>
      <c r="R9" s="1366">
        <v>1</v>
      </c>
      <c r="S9" s="1366">
        <v>12</v>
      </c>
      <c r="T9" s="1366">
        <v>1</v>
      </c>
      <c r="U9" s="1372">
        <f aca="true" t="shared" si="3" ref="U9:U16">SUM(Q9:T9)</f>
        <v>16</v>
      </c>
      <c r="V9" s="1371">
        <v>11</v>
      </c>
      <c r="W9" s="1366">
        <v>2</v>
      </c>
      <c r="X9" s="1366">
        <v>49</v>
      </c>
      <c r="Y9" s="1366">
        <v>272</v>
      </c>
      <c r="Z9" s="1373">
        <f aca="true" t="shared" si="4" ref="Z9:Z16">SUM(V9:Y9)</f>
        <v>334</v>
      </c>
      <c r="AA9" s="1374">
        <f aca="true" t="shared" si="5" ref="AA9:AA16">U9+Z9</f>
        <v>350</v>
      </c>
      <c r="AB9" s="540"/>
    </row>
    <row r="10" spans="2:28" ht="33" customHeight="1">
      <c r="B10" s="1375"/>
      <c r="C10" s="1376" t="s">
        <v>637</v>
      </c>
      <c r="D10" s="1364">
        <v>4</v>
      </c>
      <c r="E10" s="1377">
        <v>1</v>
      </c>
      <c r="F10" s="1378"/>
      <c r="G10" s="1379"/>
      <c r="H10" s="1378">
        <v>2</v>
      </c>
      <c r="I10" s="1379"/>
      <c r="J10" s="1378">
        <v>2</v>
      </c>
      <c r="K10" s="1379">
        <v>1</v>
      </c>
      <c r="L10" s="1380">
        <v>4</v>
      </c>
      <c r="M10" s="1364">
        <f t="shared" si="2"/>
        <v>41</v>
      </c>
      <c r="N10" s="1378">
        <v>12</v>
      </c>
      <c r="O10" s="1378">
        <v>29</v>
      </c>
      <c r="P10" s="1381">
        <v>13</v>
      </c>
      <c r="Q10" s="1382"/>
      <c r="R10" s="1378"/>
      <c r="S10" s="1378">
        <v>1</v>
      </c>
      <c r="T10" s="1378"/>
      <c r="U10" s="1383">
        <f t="shared" si="3"/>
        <v>1</v>
      </c>
      <c r="V10" s="1382"/>
      <c r="W10" s="1378"/>
      <c r="X10" s="1378">
        <v>2</v>
      </c>
      <c r="Y10" s="1378">
        <v>11</v>
      </c>
      <c r="Z10" s="1384">
        <f t="shared" si="4"/>
        <v>13</v>
      </c>
      <c r="AA10" s="1385">
        <f t="shared" si="5"/>
        <v>14</v>
      </c>
      <c r="AB10" s="540"/>
    </row>
    <row r="11" spans="2:28" ht="33" customHeight="1">
      <c r="B11" s="1375"/>
      <c r="C11" s="1376" t="s">
        <v>638</v>
      </c>
      <c r="D11" s="1364">
        <v>3</v>
      </c>
      <c r="E11" s="1377">
        <v>1</v>
      </c>
      <c r="F11" s="1378"/>
      <c r="G11" s="1379"/>
      <c r="H11" s="1378">
        <v>1</v>
      </c>
      <c r="I11" s="1379"/>
      <c r="J11" s="1378">
        <v>2</v>
      </c>
      <c r="K11" s="1379">
        <v>1</v>
      </c>
      <c r="L11" s="1380">
        <v>2</v>
      </c>
      <c r="M11" s="1364">
        <f t="shared" si="2"/>
        <v>26</v>
      </c>
      <c r="N11" s="1378"/>
      <c r="O11" s="1378">
        <v>26</v>
      </c>
      <c r="P11" s="1381">
        <v>10</v>
      </c>
      <c r="Q11" s="1382">
        <v>1</v>
      </c>
      <c r="R11" s="1378"/>
      <c r="S11" s="1378">
        <v>1</v>
      </c>
      <c r="T11" s="1378"/>
      <c r="U11" s="1383">
        <f t="shared" si="3"/>
        <v>2</v>
      </c>
      <c r="V11" s="1382"/>
      <c r="W11" s="1378"/>
      <c r="X11" s="1378">
        <v>1</v>
      </c>
      <c r="Y11" s="1378">
        <v>13</v>
      </c>
      <c r="Z11" s="1384">
        <f t="shared" si="4"/>
        <v>14</v>
      </c>
      <c r="AA11" s="1385">
        <f t="shared" si="5"/>
        <v>16</v>
      </c>
      <c r="AB11" s="258"/>
    </row>
    <row r="12" spans="2:28" ht="33" customHeight="1">
      <c r="B12" s="1375"/>
      <c r="C12" s="1376" t="s">
        <v>639</v>
      </c>
      <c r="D12" s="1364">
        <v>3</v>
      </c>
      <c r="E12" s="1377">
        <v>1</v>
      </c>
      <c r="F12" s="1378"/>
      <c r="G12" s="1379"/>
      <c r="H12" s="1378">
        <v>2</v>
      </c>
      <c r="I12" s="1379"/>
      <c r="J12" s="1378">
        <v>1</v>
      </c>
      <c r="K12" s="1379">
        <v>1</v>
      </c>
      <c r="L12" s="1380">
        <v>2</v>
      </c>
      <c r="M12" s="1364">
        <f t="shared" si="2"/>
        <v>32</v>
      </c>
      <c r="N12" s="1378">
        <v>2</v>
      </c>
      <c r="O12" s="1378">
        <v>30</v>
      </c>
      <c r="P12" s="1381">
        <v>9</v>
      </c>
      <c r="Q12" s="1382"/>
      <c r="R12" s="1378"/>
      <c r="S12" s="1378">
        <v>1</v>
      </c>
      <c r="T12" s="1378"/>
      <c r="U12" s="1383">
        <f t="shared" si="3"/>
        <v>1</v>
      </c>
      <c r="V12" s="1382"/>
      <c r="W12" s="1378"/>
      <c r="X12" s="1378">
        <v>1</v>
      </c>
      <c r="Y12" s="1378">
        <v>18</v>
      </c>
      <c r="Z12" s="1384">
        <f t="shared" si="4"/>
        <v>19</v>
      </c>
      <c r="AA12" s="1385">
        <f t="shared" si="5"/>
        <v>20</v>
      </c>
      <c r="AB12" s="258"/>
    </row>
    <row r="13" spans="2:28" ht="33" customHeight="1">
      <c r="B13" s="1375"/>
      <c r="C13" s="1376" t="s">
        <v>640</v>
      </c>
      <c r="D13" s="1364">
        <v>3</v>
      </c>
      <c r="E13" s="1377">
        <v>1</v>
      </c>
      <c r="F13" s="1378"/>
      <c r="G13" s="1379"/>
      <c r="H13" s="1378">
        <v>2</v>
      </c>
      <c r="I13" s="1379"/>
      <c r="J13" s="1378">
        <v>1</v>
      </c>
      <c r="K13" s="1379">
        <v>1</v>
      </c>
      <c r="L13" s="1380">
        <v>3</v>
      </c>
      <c r="M13" s="1364">
        <f t="shared" si="2"/>
        <v>45</v>
      </c>
      <c r="N13" s="1378">
        <v>3</v>
      </c>
      <c r="O13" s="1378">
        <v>42</v>
      </c>
      <c r="P13" s="1381">
        <v>14</v>
      </c>
      <c r="Q13" s="1382"/>
      <c r="R13" s="1378"/>
      <c r="S13" s="1378"/>
      <c r="T13" s="1378">
        <v>1</v>
      </c>
      <c r="U13" s="1383">
        <f t="shared" si="3"/>
        <v>1</v>
      </c>
      <c r="V13" s="1382"/>
      <c r="W13" s="1378"/>
      <c r="X13" s="1378">
        <v>5</v>
      </c>
      <c r="Y13" s="1378">
        <v>14</v>
      </c>
      <c r="Z13" s="1384">
        <f t="shared" si="4"/>
        <v>19</v>
      </c>
      <c r="AA13" s="1385">
        <f t="shared" si="5"/>
        <v>20</v>
      </c>
      <c r="AB13" s="258"/>
    </row>
    <row r="14" spans="2:28" ht="33" customHeight="1">
      <c r="B14" s="1375"/>
      <c r="C14" s="1376" t="s">
        <v>641</v>
      </c>
      <c r="D14" s="1364">
        <v>4</v>
      </c>
      <c r="E14" s="1377">
        <v>2</v>
      </c>
      <c r="F14" s="1378"/>
      <c r="G14" s="1379"/>
      <c r="H14" s="1378">
        <v>3</v>
      </c>
      <c r="I14" s="1379">
        <v>1</v>
      </c>
      <c r="J14" s="1378">
        <v>1</v>
      </c>
      <c r="K14" s="1379">
        <v>1</v>
      </c>
      <c r="L14" s="1380">
        <v>3</v>
      </c>
      <c r="M14" s="1364">
        <f t="shared" si="2"/>
        <v>46</v>
      </c>
      <c r="N14" s="1378">
        <v>11</v>
      </c>
      <c r="O14" s="1378">
        <v>35</v>
      </c>
      <c r="P14" s="1381">
        <v>13</v>
      </c>
      <c r="Q14" s="1382">
        <v>1</v>
      </c>
      <c r="R14" s="1378">
        <v>1</v>
      </c>
      <c r="S14" s="1378">
        <v>2</v>
      </c>
      <c r="T14" s="1378"/>
      <c r="U14" s="1383">
        <f t="shared" si="3"/>
        <v>4</v>
      </c>
      <c r="V14" s="1382"/>
      <c r="W14" s="1378"/>
      <c r="X14" s="1378">
        <v>5</v>
      </c>
      <c r="Y14" s="1378">
        <v>33</v>
      </c>
      <c r="Z14" s="1384">
        <f t="shared" si="4"/>
        <v>38</v>
      </c>
      <c r="AA14" s="1385">
        <f t="shared" si="5"/>
        <v>42</v>
      </c>
      <c r="AB14" s="540"/>
    </row>
    <row r="15" spans="2:28" ht="33" customHeight="1">
      <c r="B15" s="1375"/>
      <c r="C15" s="1376" t="s">
        <v>642</v>
      </c>
      <c r="D15" s="1364">
        <v>3</v>
      </c>
      <c r="E15" s="1377">
        <v>0</v>
      </c>
      <c r="F15" s="1378">
        <v>1</v>
      </c>
      <c r="G15" s="1379"/>
      <c r="H15" s="1378">
        <v>1</v>
      </c>
      <c r="I15" s="1379"/>
      <c r="J15" s="1378">
        <v>1</v>
      </c>
      <c r="K15" s="1379"/>
      <c r="L15" s="1380">
        <v>3</v>
      </c>
      <c r="M15" s="1364">
        <f t="shared" si="2"/>
        <v>35</v>
      </c>
      <c r="N15" s="1378"/>
      <c r="O15" s="1378">
        <v>35</v>
      </c>
      <c r="P15" s="1381">
        <v>9</v>
      </c>
      <c r="Q15" s="1382">
        <v>1</v>
      </c>
      <c r="R15" s="1378"/>
      <c r="S15" s="1378"/>
      <c r="T15" s="1378"/>
      <c r="U15" s="1383">
        <f t="shared" si="3"/>
        <v>1</v>
      </c>
      <c r="V15" s="1382"/>
      <c r="W15" s="1378"/>
      <c r="X15" s="1378">
        <v>2</v>
      </c>
      <c r="Y15" s="1378">
        <v>14</v>
      </c>
      <c r="Z15" s="1384">
        <f t="shared" si="4"/>
        <v>16</v>
      </c>
      <c r="AA15" s="1385">
        <f t="shared" si="5"/>
        <v>17</v>
      </c>
      <c r="AB15" s="258"/>
    </row>
    <row r="16" spans="2:28" ht="33" customHeight="1">
      <c r="B16" s="1375"/>
      <c r="C16" s="1386" t="s">
        <v>643</v>
      </c>
      <c r="D16" s="1364">
        <v>3</v>
      </c>
      <c r="E16" s="1387">
        <v>1</v>
      </c>
      <c r="F16" s="1388"/>
      <c r="G16" s="1389"/>
      <c r="H16" s="1388">
        <v>2</v>
      </c>
      <c r="I16" s="1389"/>
      <c r="J16" s="1388">
        <v>1</v>
      </c>
      <c r="K16" s="1389">
        <v>1</v>
      </c>
      <c r="L16" s="1390">
        <v>2</v>
      </c>
      <c r="M16" s="1391">
        <f t="shared" si="2"/>
        <v>30</v>
      </c>
      <c r="N16" s="1388"/>
      <c r="O16" s="1388">
        <v>30</v>
      </c>
      <c r="P16" s="1392">
        <v>7</v>
      </c>
      <c r="Q16" s="1393"/>
      <c r="R16" s="1388"/>
      <c r="S16" s="1388">
        <v>1</v>
      </c>
      <c r="T16" s="1388"/>
      <c r="U16" s="1394">
        <f t="shared" si="3"/>
        <v>1</v>
      </c>
      <c r="V16" s="1393"/>
      <c r="W16" s="1388"/>
      <c r="X16" s="1388">
        <v>3</v>
      </c>
      <c r="Y16" s="1388">
        <v>5</v>
      </c>
      <c r="Z16" s="1395">
        <f t="shared" si="4"/>
        <v>8</v>
      </c>
      <c r="AA16" s="1396">
        <f t="shared" si="5"/>
        <v>9</v>
      </c>
      <c r="AB16" s="540"/>
    </row>
    <row r="17" spans="2:28" ht="33" customHeight="1">
      <c r="B17" s="1397"/>
      <c r="C17" s="1398" t="s">
        <v>612</v>
      </c>
      <c r="D17" s="467">
        <f aca="true" t="shared" si="6" ref="D17:P17">SUM(D9:D16)</f>
        <v>36</v>
      </c>
      <c r="E17" s="1356">
        <f t="shared" si="6"/>
        <v>10</v>
      </c>
      <c r="F17" s="466">
        <f t="shared" si="6"/>
        <v>2</v>
      </c>
      <c r="G17" s="1356">
        <f t="shared" si="6"/>
        <v>0</v>
      </c>
      <c r="H17" s="466">
        <f t="shared" si="6"/>
        <v>17</v>
      </c>
      <c r="I17" s="1356">
        <f t="shared" si="6"/>
        <v>1</v>
      </c>
      <c r="J17" s="466">
        <f t="shared" si="6"/>
        <v>17</v>
      </c>
      <c r="K17" s="1356">
        <f t="shared" si="6"/>
        <v>9</v>
      </c>
      <c r="L17" s="1358">
        <f t="shared" si="6"/>
        <v>32</v>
      </c>
      <c r="M17" s="467">
        <f t="shared" si="6"/>
        <v>481</v>
      </c>
      <c r="N17" s="466">
        <f t="shared" si="6"/>
        <v>64</v>
      </c>
      <c r="O17" s="466">
        <f t="shared" si="6"/>
        <v>417</v>
      </c>
      <c r="P17" s="1359">
        <f t="shared" si="6"/>
        <v>124</v>
      </c>
      <c r="Q17" s="467">
        <f aca="true" t="shared" si="7" ref="Q17:AA17">SUM(Q9:Q16)</f>
        <v>5</v>
      </c>
      <c r="R17" s="466">
        <f t="shared" si="7"/>
        <v>2</v>
      </c>
      <c r="S17" s="466">
        <f t="shared" si="7"/>
        <v>18</v>
      </c>
      <c r="T17" s="466">
        <f t="shared" si="7"/>
        <v>2</v>
      </c>
      <c r="U17" s="1360">
        <f t="shared" si="7"/>
        <v>27</v>
      </c>
      <c r="V17" s="467">
        <f t="shared" si="7"/>
        <v>11</v>
      </c>
      <c r="W17" s="466">
        <f t="shared" si="7"/>
        <v>2</v>
      </c>
      <c r="X17" s="466">
        <f t="shared" si="7"/>
        <v>68</v>
      </c>
      <c r="Y17" s="466">
        <f t="shared" si="7"/>
        <v>380</v>
      </c>
      <c r="Z17" s="468">
        <f t="shared" si="7"/>
        <v>461</v>
      </c>
      <c r="AA17" s="474">
        <f t="shared" si="7"/>
        <v>488</v>
      </c>
      <c r="AB17" s="540"/>
    </row>
    <row r="18" spans="2:28" ht="33" customHeight="1">
      <c r="B18" s="1362" t="s">
        <v>644</v>
      </c>
      <c r="C18" s="1399" t="s">
        <v>645</v>
      </c>
      <c r="D18" s="1400">
        <v>8</v>
      </c>
      <c r="E18" s="1401">
        <v>1</v>
      </c>
      <c r="F18" s="1402">
        <v>1</v>
      </c>
      <c r="G18" s="1403"/>
      <c r="H18" s="1402">
        <v>4</v>
      </c>
      <c r="I18" s="1403"/>
      <c r="J18" s="1402">
        <v>3</v>
      </c>
      <c r="K18" s="1403">
        <v>1</v>
      </c>
      <c r="L18" s="1404">
        <v>8</v>
      </c>
      <c r="M18" s="1400">
        <f aca="true" t="shared" si="8" ref="M18:M24">N18+O18</f>
        <v>117</v>
      </c>
      <c r="N18" s="1402"/>
      <c r="O18" s="1402">
        <v>117</v>
      </c>
      <c r="P18" s="1405">
        <v>33</v>
      </c>
      <c r="Q18" s="1371">
        <v>1</v>
      </c>
      <c r="R18" s="1366"/>
      <c r="S18" s="1366">
        <v>2</v>
      </c>
      <c r="T18" s="1366"/>
      <c r="U18" s="1372">
        <f aca="true" t="shared" si="9" ref="U18:U24">SUM(Q18:T18)</f>
        <v>3</v>
      </c>
      <c r="V18" s="1371">
        <v>6</v>
      </c>
      <c r="W18" s="1366">
        <v>1</v>
      </c>
      <c r="X18" s="1366">
        <v>8</v>
      </c>
      <c r="Y18" s="1366">
        <v>16</v>
      </c>
      <c r="Z18" s="1373">
        <f aca="true" t="shared" si="10" ref="Z18:Z24">SUM(V18:Y18)</f>
        <v>31</v>
      </c>
      <c r="AA18" s="1374">
        <f aca="true" t="shared" si="11" ref="AA18:AA24">U18+Z18</f>
        <v>34</v>
      </c>
      <c r="AB18" s="540"/>
    </row>
    <row r="19" spans="2:28" ht="33" customHeight="1">
      <c r="B19" s="1375"/>
      <c r="C19" s="1376" t="s">
        <v>646</v>
      </c>
      <c r="D19" s="1364">
        <v>3</v>
      </c>
      <c r="E19" s="1377">
        <v>1</v>
      </c>
      <c r="F19" s="1378"/>
      <c r="G19" s="1379"/>
      <c r="H19" s="1378">
        <v>1</v>
      </c>
      <c r="I19" s="1379"/>
      <c r="J19" s="1378">
        <v>2</v>
      </c>
      <c r="K19" s="1379">
        <v>1</v>
      </c>
      <c r="L19" s="1380">
        <v>3</v>
      </c>
      <c r="M19" s="1364">
        <f t="shared" si="8"/>
        <v>35</v>
      </c>
      <c r="N19" s="1378"/>
      <c r="O19" s="1378">
        <v>35</v>
      </c>
      <c r="P19" s="1381">
        <v>13</v>
      </c>
      <c r="Q19" s="1382"/>
      <c r="R19" s="1378"/>
      <c r="S19" s="1378">
        <v>1</v>
      </c>
      <c r="T19" s="1378"/>
      <c r="U19" s="1383">
        <f t="shared" si="9"/>
        <v>1</v>
      </c>
      <c r="V19" s="1382">
        <v>1</v>
      </c>
      <c r="W19" s="1378"/>
      <c r="X19" s="1378"/>
      <c r="Y19" s="1378">
        <v>8</v>
      </c>
      <c r="Z19" s="1384">
        <f t="shared" si="10"/>
        <v>9</v>
      </c>
      <c r="AA19" s="1385">
        <f t="shared" si="11"/>
        <v>10</v>
      </c>
      <c r="AB19" s="540"/>
    </row>
    <row r="20" spans="2:28" ht="33" customHeight="1">
      <c r="B20" s="1375"/>
      <c r="C20" s="1406" t="s">
        <v>647</v>
      </c>
      <c r="D20" s="1364">
        <v>3</v>
      </c>
      <c r="E20" s="1377">
        <v>1</v>
      </c>
      <c r="F20" s="1378"/>
      <c r="G20" s="1379"/>
      <c r="H20" s="1378">
        <v>1</v>
      </c>
      <c r="I20" s="1379"/>
      <c r="J20" s="1378">
        <v>2</v>
      </c>
      <c r="K20" s="1379">
        <v>1</v>
      </c>
      <c r="L20" s="1380">
        <v>3</v>
      </c>
      <c r="M20" s="1364">
        <f t="shared" si="8"/>
        <v>32</v>
      </c>
      <c r="N20" s="1378">
        <v>6</v>
      </c>
      <c r="O20" s="1378">
        <v>26</v>
      </c>
      <c r="P20" s="1381">
        <v>11</v>
      </c>
      <c r="Q20" s="1382">
        <v>1</v>
      </c>
      <c r="R20" s="1378"/>
      <c r="S20" s="1378">
        <v>4</v>
      </c>
      <c r="T20" s="1378"/>
      <c r="U20" s="1383">
        <f t="shared" si="9"/>
        <v>5</v>
      </c>
      <c r="V20" s="1382">
        <v>3</v>
      </c>
      <c r="W20" s="1378"/>
      <c r="X20" s="1378">
        <v>3</v>
      </c>
      <c r="Y20" s="1378">
        <v>7</v>
      </c>
      <c r="Z20" s="1384">
        <f t="shared" si="10"/>
        <v>13</v>
      </c>
      <c r="AA20" s="1385">
        <f t="shared" si="11"/>
        <v>18</v>
      </c>
      <c r="AB20" s="540"/>
    </row>
    <row r="21" spans="2:28" ht="33" customHeight="1">
      <c r="B21" s="1375"/>
      <c r="C21" s="1407" t="s">
        <v>648</v>
      </c>
      <c r="D21" s="1364">
        <v>4</v>
      </c>
      <c r="E21" s="1377">
        <v>1</v>
      </c>
      <c r="F21" s="1378">
        <v>1</v>
      </c>
      <c r="G21" s="1379"/>
      <c r="H21" s="1378"/>
      <c r="I21" s="1379"/>
      <c r="J21" s="1378">
        <v>3</v>
      </c>
      <c r="K21" s="1379">
        <v>1</v>
      </c>
      <c r="L21" s="1380">
        <v>4</v>
      </c>
      <c r="M21" s="1364">
        <f t="shared" si="8"/>
        <v>44</v>
      </c>
      <c r="N21" s="1378"/>
      <c r="O21" s="1378">
        <v>44</v>
      </c>
      <c r="P21" s="1381">
        <v>15</v>
      </c>
      <c r="Q21" s="1382">
        <v>1</v>
      </c>
      <c r="R21" s="1378"/>
      <c r="S21" s="1378"/>
      <c r="T21" s="1378"/>
      <c r="U21" s="1383">
        <f t="shared" si="9"/>
        <v>1</v>
      </c>
      <c r="V21" s="1382">
        <v>2</v>
      </c>
      <c r="W21" s="1378"/>
      <c r="X21" s="1378">
        <v>4</v>
      </c>
      <c r="Y21" s="1378">
        <v>13</v>
      </c>
      <c r="Z21" s="1384">
        <f t="shared" si="10"/>
        <v>19</v>
      </c>
      <c r="AA21" s="1385">
        <f t="shared" si="11"/>
        <v>20</v>
      </c>
      <c r="AB21" s="540"/>
    </row>
    <row r="22" spans="2:28" ht="33" customHeight="1">
      <c r="B22" s="1375"/>
      <c r="C22" s="1406" t="s">
        <v>649</v>
      </c>
      <c r="D22" s="1364">
        <v>3</v>
      </c>
      <c r="E22" s="1377">
        <v>1</v>
      </c>
      <c r="F22" s="1378"/>
      <c r="G22" s="1379"/>
      <c r="H22" s="1378">
        <v>1</v>
      </c>
      <c r="I22" s="1379"/>
      <c r="J22" s="1378">
        <v>2</v>
      </c>
      <c r="K22" s="1379">
        <v>1</v>
      </c>
      <c r="L22" s="1380">
        <v>3</v>
      </c>
      <c r="M22" s="1364">
        <f t="shared" si="8"/>
        <v>28</v>
      </c>
      <c r="N22" s="1378"/>
      <c r="O22" s="1378">
        <v>28</v>
      </c>
      <c r="P22" s="1381">
        <v>8</v>
      </c>
      <c r="Q22" s="1382">
        <v>1</v>
      </c>
      <c r="R22" s="1378"/>
      <c r="S22" s="1378"/>
      <c r="T22" s="1378"/>
      <c r="U22" s="1383">
        <f t="shared" si="9"/>
        <v>1</v>
      </c>
      <c r="V22" s="1382">
        <v>1</v>
      </c>
      <c r="W22" s="1378"/>
      <c r="X22" s="1378">
        <v>2</v>
      </c>
      <c r="Y22" s="1378">
        <v>3</v>
      </c>
      <c r="Z22" s="1384">
        <f t="shared" si="10"/>
        <v>6</v>
      </c>
      <c r="AA22" s="1385">
        <f t="shared" si="11"/>
        <v>7</v>
      </c>
      <c r="AB22" s="540"/>
    </row>
    <row r="23" spans="2:28" ht="33" customHeight="1">
      <c r="B23" s="1375"/>
      <c r="C23" s="1376" t="s">
        <v>650</v>
      </c>
      <c r="D23" s="1364">
        <v>5</v>
      </c>
      <c r="E23" s="1377">
        <v>2</v>
      </c>
      <c r="F23" s="1378">
        <v>1</v>
      </c>
      <c r="G23" s="1379"/>
      <c r="H23" s="1378">
        <v>2</v>
      </c>
      <c r="I23" s="1379"/>
      <c r="J23" s="1378">
        <v>2</v>
      </c>
      <c r="K23" s="1379">
        <v>2</v>
      </c>
      <c r="L23" s="1380">
        <v>5</v>
      </c>
      <c r="M23" s="1364">
        <f t="shared" si="8"/>
        <v>58</v>
      </c>
      <c r="N23" s="1378"/>
      <c r="O23" s="1378">
        <v>58</v>
      </c>
      <c r="P23" s="1381">
        <v>12</v>
      </c>
      <c r="Q23" s="1382"/>
      <c r="R23" s="1378"/>
      <c r="S23" s="1378"/>
      <c r="T23" s="1378"/>
      <c r="U23" s="1383">
        <f t="shared" si="9"/>
        <v>0</v>
      </c>
      <c r="V23" s="1382">
        <v>3</v>
      </c>
      <c r="W23" s="1378"/>
      <c r="X23" s="1378">
        <v>8</v>
      </c>
      <c r="Y23" s="1378">
        <v>21</v>
      </c>
      <c r="Z23" s="1384">
        <f t="shared" si="10"/>
        <v>32</v>
      </c>
      <c r="AA23" s="1385">
        <f t="shared" si="11"/>
        <v>32</v>
      </c>
      <c r="AB23" s="540"/>
    </row>
    <row r="24" spans="2:28" ht="33" customHeight="1">
      <c r="B24" s="1375"/>
      <c r="C24" s="1386" t="s">
        <v>651</v>
      </c>
      <c r="D24" s="1391">
        <v>6</v>
      </c>
      <c r="E24" s="1387">
        <v>2</v>
      </c>
      <c r="F24" s="1388">
        <v>1</v>
      </c>
      <c r="G24" s="1389"/>
      <c r="H24" s="1388">
        <v>1</v>
      </c>
      <c r="I24" s="1389"/>
      <c r="J24" s="1388">
        <v>4</v>
      </c>
      <c r="K24" s="1389">
        <v>2</v>
      </c>
      <c r="L24" s="1390">
        <v>4</v>
      </c>
      <c r="M24" s="1391">
        <f t="shared" si="8"/>
        <v>49</v>
      </c>
      <c r="N24" s="1388"/>
      <c r="O24" s="1388">
        <v>49</v>
      </c>
      <c r="P24" s="1392">
        <v>16</v>
      </c>
      <c r="Q24" s="1393">
        <v>2</v>
      </c>
      <c r="R24" s="1388"/>
      <c r="S24" s="1388"/>
      <c r="T24" s="1388"/>
      <c r="U24" s="1394">
        <f t="shared" si="9"/>
        <v>2</v>
      </c>
      <c r="V24" s="1393">
        <v>1</v>
      </c>
      <c r="W24" s="1388">
        <v>1</v>
      </c>
      <c r="X24" s="1388">
        <v>3</v>
      </c>
      <c r="Y24" s="1388">
        <v>13</v>
      </c>
      <c r="Z24" s="1395">
        <f t="shared" si="10"/>
        <v>18</v>
      </c>
      <c r="AA24" s="1396">
        <f t="shared" si="11"/>
        <v>20</v>
      </c>
      <c r="AB24" s="540"/>
    </row>
    <row r="25" spans="2:27" ht="33" customHeight="1">
      <c r="B25" s="1408"/>
      <c r="C25" s="1409" t="s">
        <v>612</v>
      </c>
      <c r="D25" s="467">
        <f aca="true" t="shared" si="12" ref="D25:P25">SUM(D18:D24)</f>
        <v>32</v>
      </c>
      <c r="E25" s="1356">
        <f t="shared" si="12"/>
        <v>9</v>
      </c>
      <c r="F25" s="466">
        <f t="shared" si="12"/>
        <v>4</v>
      </c>
      <c r="G25" s="1356">
        <f t="shared" si="12"/>
        <v>0</v>
      </c>
      <c r="H25" s="466">
        <f t="shared" si="12"/>
        <v>10</v>
      </c>
      <c r="I25" s="1356">
        <f t="shared" si="12"/>
        <v>0</v>
      </c>
      <c r="J25" s="466">
        <f t="shared" si="12"/>
        <v>18</v>
      </c>
      <c r="K25" s="1356">
        <f t="shared" si="12"/>
        <v>9</v>
      </c>
      <c r="L25" s="1358">
        <f t="shared" si="12"/>
        <v>30</v>
      </c>
      <c r="M25" s="467">
        <f t="shared" si="12"/>
        <v>363</v>
      </c>
      <c r="N25" s="466">
        <f t="shared" si="12"/>
        <v>6</v>
      </c>
      <c r="O25" s="466">
        <f t="shared" si="12"/>
        <v>357</v>
      </c>
      <c r="P25" s="1359">
        <f t="shared" si="12"/>
        <v>108</v>
      </c>
      <c r="Q25" s="467">
        <f aca="true" t="shared" si="13" ref="Q25:AA25">SUM(Q18:Q24)</f>
        <v>6</v>
      </c>
      <c r="R25" s="466">
        <f t="shared" si="13"/>
        <v>0</v>
      </c>
      <c r="S25" s="466">
        <f t="shared" si="13"/>
        <v>7</v>
      </c>
      <c r="T25" s="466">
        <f t="shared" si="13"/>
        <v>0</v>
      </c>
      <c r="U25" s="1360">
        <f t="shared" si="13"/>
        <v>13</v>
      </c>
      <c r="V25" s="467">
        <f t="shared" si="13"/>
        <v>17</v>
      </c>
      <c r="W25" s="466">
        <f t="shared" si="13"/>
        <v>2</v>
      </c>
      <c r="X25" s="466">
        <f t="shared" si="13"/>
        <v>28</v>
      </c>
      <c r="Y25" s="466">
        <f t="shared" si="13"/>
        <v>81</v>
      </c>
      <c r="Z25" s="468">
        <f t="shared" si="13"/>
        <v>128</v>
      </c>
      <c r="AA25" s="474">
        <f t="shared" si="13"/>
        <v>141</v>
      </c>
    </row>
  </sheetData>
  <sheetProtection/>
  <mergeCells count="40">
    <mergeCell ref="X6:X7"/>
    <mergeCell ref="Y6:Y7"/>
    <mergeCell ref="B8:C8"/>
    <mergeCell ref="B9:B17"/>
    <mergeCell ref="B18:B25"/>
    <mergeCell ref="W4:W7"/>
    <mergeCell ref="X4:Y5"/>
    <mergeCell ref="Z4:Z7"/>
    <mergeCell ref="D6:D7"/>
    <mergeCell ref="E6:E7"/>
    <mergeCell ref="F6:F7"/>
    <mergeCell ref="G6:G7"/>
    <mergeCell ref="H6:H7"/>
    <mergeCell ref="I6:I7"/>
    <mergeCell ref="J6:J7"/>
    <mergeCell ref="P4:P6"/>
    <mergeCell ref="Q4:Q7"/>
    <mergeCell ref="R4:R7"/>
    <mergeCell ref="S4:T5"/>
    <mergeCell ref="U4:U7"/>
    <mergeCell ref="V4:V7"/>
    <mergeCell ref="S6:S7"/>
    <mergeCell ref="T6:T7"/>
    <mergeCell ref="H4:I5"/>
    <mergeCell ref="J4:K5"/>
    <mergeCell ref="L4:L6"/>
    <mergeCell ref="M4:M7"/>
    <mergeCell ref="N4:N7"/>
    <mergeCell ref="O4:O7"/>
    <mergeCell ref="K6:K7"/>
    <mergeCell ref="B2:C7"/>
    <mergeCell ref="D2:P2"/>
    <mergeCell ref="Q2:AA2"/>
    <mergeCell ref="D3:L3"/>
    <mergeCell ref="M3:P3"/>
    <mergeCell ref="Q3:U3"/>
    <mergeCell ref="V3:Z3"/>
    <mergeCell ref="AA3:AA7"/>
    <mergeCell ref="D4:E5"/>
    <mergeCell ref="F4:G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E27"/>
  <sheetViews>
    <sheetView view="pageBreakPreview" zoomScaleSheetLayoutView="100" zoomScalePageLayoutView="0" workbookViewId="0" topLeftCell="A1">
      <pane xSplit="4" ySplit="10" topLeftCell="M11" activePane="bottomRight" state="frozen"/>
      <selection pane="topLeft" activeCell="W2" sqref="W2:AH3"/>
      <selection pane="topRight" activeCell="W2" sqref="W2:AH3"/>
      <selection pane="bottomLeft" activeCell="W2" sqref="W2:AH3"/>
      <selection pane="bottomRight" activeCell="O1" sqref="O1:O16384"/>
    </sheetView>
  </sheetViews>
  <sheetFormatPr defaultColWidth="8.796875" defaultRowHeight="14.25"/>
  <cols>
    <col min="1" max="1" width="3.09765625" style="101" customWidth="1"/>
    <col min="2" max="2" width="3.3984375" style="101" customWidth="1"/>
    <col min="3" max="3" width="20.59765625" style="101" customWidth="1"/>
    <col min="4" max="4" width="6.09765625" style="101" customWidth="1"/>
    <col min="5" max="7" width="5.59765625" style="101" customWidth="1"/>
    <col min="8" max="8" width="5.8984375" style="101" customWidth="1"/>
    <col min="9" max="10" width="5.59765625" style="101" customWidth="1"/>
    <col min="11" max="11" width="5.8984375" style="101" customWidth="1"/>
    <col min="12" max="13" width="5.59765625" style="101" customWidth="1"/>
    <col min="14" max="14" width="6.09765625" style="101" customWidth="1"/>
    <col min="15" max="18" width="5.59765625" style="101" customWidth="1"/>
    <col min="19" max="19" width="6.09765625" style="101" customWidth="1"/>
    <col min="20" max="26" width="5.59765625" style="101" customWidth="1"/>
    <col min="27" max="27" width="5.5" style="101" customWidth="1"/>
    <col min="28" max="28" width="5.59765625" style="101" customWidth="1"/>
    <col min="29" max="29" width="6.09765625" style="101" customWidth="1"/>
    <col min="30" max="30" width="5.59765625" style="101" customWidth="1"/>
    <col min="31" max="16384" width="9" style="101" customWidth="1"/>
  </cols>
  <sheetData>
    <row r="1" spans="2:30" ht="24" customHeight="1">
      <c r="B1" s="177" t="s">
        <v>652</v>
      </c>
      <c r="C1" s="371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371"/>
      <c r="Q1" s="371"/>
      <c r="R1" s="371"/>
      <c r="S1" s="1410"/>
      <c r="T1" s="1410"/>
      <c r="U1" s="1410"/>
      <c r="V1" s="1410"/>
      <c r="W1" s="1410"/>
      <c r="X1" s="1410"/>
      <c r="Y1" s="1410"/>
      <c r="Z1" s="1410"/>
      <c r="AA1" s="1410"/>
      <c r="AB1" s="1410"/>
      <c r="AC1" s="1410"/>
      <c r="AD1" s="1410"/>
    </row>
    <row r="2" spans="2:30" ht="15" customHeight="1">
      <c r="B2" s="795"/>
      <c r="C2" s="1411"/>
      <c r="D2" s="1412" t="s">
        <v>653</v>
      </c>
      <c r="E2" s="1413"/>
      <c r="F2" s="1413"/>
      <c r="G2" s="1413"/>
      <c r="H2" s="1413"/>
      <c r="I2" s="1413"/>
      <c r="J2" s="1413"/>
      <c r="K2" s="1413"/>
      <c r="L2" s="1413"/>
      <c r="M2" s="1413"/>
      <c r="N2" s="1413"/>
      <c r="O2" s="539"/>
      <c r="P2" s="539"/>
      <c r="Q2" s="539"/>
      <c r="R2" s="539"/>
      <c r="S2" s="946" t="s">
        <v>654</v>
      </c>
      <c r="T2" s="1414"/>
      <c r="U2" s="1414"/>
      <c r="V2" s="1414"/>
      <c r="W2" s="1414"/>
      <c r="X2" s="1414"/>
      <c r="Y2" s="1414"/>
      <c r="Z2" s="1414"/>
      <c r="AA2" s="1414"/>
      <c r="AB2" s="1414"/>
      <c r="AC2" s="1414"/>
      <c r="AD2" s="1415"/>
    </row>
    <row r="3" spans="2:30" ht="15" customHeight="1">
      <c r="B3" s="1416"/>
      <c r="C3" s="1417"/>
      <c r="D3" s="293"/>
      <c r="E3" s="1418"/>
      <c r="F3" s="292"/>
      <c r="G3" s="292"/>
      <c r="H3" s="292"/>
      <c r="I3" s="292"/>
      <c r="J3" s="292"/>
      <c r="K3" s="292"/>
      <c r="L3" s="292"/>
      <c r="M3" s="292"/>
      <c r="N3" s="331"/>
      <c r="O3" s="897" t="s">
        <v>655</v>
      </c>
      <c r="P3" s="897"/>
      <c r="Q3" s="897"/>
      <c r="R3" s="835"/>
      <c r="S3" s="1419"/>
      <c r="T3" s="558"/>
      <c r="U3" s="331"/>
      <c r="V3" s="331"/>
      <c r="W3" s="331"/>
      <c r="X3" s="331"/>
      <c r="Y3" s="331"/>
      <c r="Z3" s="331"/>
      <c r="AA3" s="331"/>
      <c r="AB3" s="331"/>
      <c r="AC3" s="331"/>
      <c r="AD3" s="1420"/>
    </row>
    <row r="4" spans="2:30" ht="15" customHeight="1">
      <c r="B4" s="1416"/>
      <c r="C4" s="1417"/>
      <c r="D4" s="1421" t="s">
        <v>612</v>
      </c>
      <c r="E4" s="1422" t="s">
        <v>656</v>
      </c>
      <c r="F4" s="767" t="s">
        <v>657</v>
      </c>
      <c r="G4" s="767" t="s">
        <v>658</v>
      </c>
      <c r="H4" s="767" t="s">
        <v>659</v>
      </c>
      <c r="I4" s="767" t="s">
        <v>660</v>
      </c>
      <c r="J4" s="767" t="s">
        <v>661</v>
      </c>
      <c r="K4" s="767" t="s">
        <v>662</v>
      </c>
      <c r="L4" s="767" t="s">
        <v>663</v>
      </c>
      <c r="M4" s="767" t="s">
        <v>664</v>
      </c>
      <c r="N4" s="767" t="s">
        <v>665</v>
      </c>
      <c r="O4" s="767" t="s">
        <v>666</v>
      </c>
      <c r="P4" s="767" t="s">
        <v>667</v>
      </c>
      <c r="Q4" s="1423" t="s">
        <v>668</v>
      </c>
      <c r="R4" s="781" t="s">
        <v>669</v>
      </c>
      <c r="S4" s="1424"/>
      <c r="T4" s="1422" t="s">
        <v>656</v>
      </c>
      <c r="U4" s="767" t="s">
        <v>657</v>
      </c>
      <c r="V4" s="767" t="s">
        <v>658</v>
      </c>
      <c r="W4" s="767" t="s">
        <v>659</v>
      </c>
      <c r="X4" s="767" t="s">
        <v>660</v>
      </c>
      <c r="Y4" s="767" t="s">
        <v>661</v>
      </c>
      <c r="Z4" s="767" t="s">
        <v>662</v>
      </c>
      <c r="AA4" s="767" t="s">
        <v>663</v>
      </c>
      <c r="AB4" s="767" t="s">
        <v>664</v>
      </c>
      <c r="AC4" s="767" t="s">
        <v>665</v>
      </c>
      <c r="AD4" s="772" t="s">
        <v>669</v>
      </c>
    </row>
    <row r="5" spans="2:30" ht="15" customHeight="1">
      <c r="B5" s="1416"/>
      <c r="C5" s="1417"/>
      <c r="D5" s="1421"/>
      <c r="E5" s="1422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1423"/>
      <c r="R5" s="781"/>
      <c r="S5" s="1424"/>
      <c r="T5" s="1422"/>
      <c r="U5" s="767"/>
      <c r="V5" s="767"/>
      <c r="W5" s="767"/>
      <c r="X5" s="767"/>
      <c r="Y5" s="767"/>
      <c r="Z5" s="767"/>
      <c r="AA5" s="767"/>
      <c r="AB5" s="767"/>
      <c r="AC5" s="767"/>
      <c r="AD5" s="772" t="s">
        <v>670</v>
      </c>
    </row>
    <row r="6" spans="2:30" ht="15" customHeight="1">
      <c r="B6" s="1416"/>
      <c r="C6" s="1417"/>
      <c r="D6" s="1421"/>
      <c r="E6" s="1422"/>
      <c r="F6" s="767"/>
      <c r="G6" s="767"/>
      <c r="H6" s="767"/>
      <c r="I6" s="767"/>
      <c r="J6" s="767"/>
      <c r="K6" s="767"/>
      <c r="L6" s="767"/>
      <c r="M6" s="767"/>
      <c r="N6" s="767"/>
      <c r="O6" s="767"/>
      <c r="P6" s="767"/>
      <c r="Q6" s="1423"/>
      <c r="R6" s="781"/>
      <c r="S6" s="1424" t="s">
        <v>612</v>
      </c>
      <c r="T6" s="1422"/>
      <c r="U6" s="767"/>
      <c r="V6" s="767"/>
      <c r="W6" s="767"/>
      <c r="X6" s="767"/>
      <c r="Y6" s="767"/>
      <c r="Z6" s="767"/>
      <c r="AA6" s="767"/>
      <c r="AB6" s="767"/>
      <c r="AC6" s="767"/>
      <c r="AD6" s="772" t="s">
        <v>671</v>
      </c>
    </row>
    <row r="7" spans="2:31" ht="15" customHeight="1">
      <c r="B7" s="1416"/>
      <c r="C7" s="1417"/>
      <c r="D7" s="1421"/>
      <c r="E7" s="1422"/>
      <c r="F7" s="767"/>
      <c r="G7" s="767"/>
      <c r="H7" s="767"/>
      <c r="I7" s="767"/>
      <c r="J7" s="767"/>
      <c r="K7" s="767"/>
      <c r="L7" s="767"/>
      <c r="M7" s="767"/>
      <c r="N7" s="767"/>
      <c r="O7" s="767"/>
      <c r="P7" s="767"/>
      <c r="Q7" s="1423"/>
      <c r="R7" s="781"/>
      <c r="S7" s="1424"/>
      <c r="T7" s="1422"/>
      <c r="U7" s="767"/>
      <c r="V7" s="767"/>
      <c r="W7" s="767"/>
      <c r="X7" s="767"/>
      <c r="Y7" s="767"/>
      <c r="Z7" s="767"/>
      <c r="AA7" s="767"/>
      <c r="AB7" s="767"/>
      <c r="AC7" s="767"/>
      <c r="AD7" s="772"/>
      <c r="AE7" s="1410"/>
    </row>
    <row r="8" spans="2:31" ht="15" customHeight="1">
      <c r="B8" s="1416"/>
      <c r="C8" s="1417"/>
      <c r="D8" s="1425"/>
      <c r="E8" s="1422"/>
      <c r="F8" s="767"/>
      <c r="G8" s="767"/>
      <c r="H8" s="767"/>
      <c r="I8" s="767"/>
      <c r="J8" s="767"/>
      <c r="K8" s="767"/>
      <c r="L8" s="767"/>
      <c r="M8" s="767"/>
      <c r="N8" s="767"/>
      <c r="O8" s="767"/>
      <c r="P8" s="767"/>
      <c r="Q8" s="1423"/>
      <c r="R8" s="781"/>
      <c r="S8" s="1424"/>
      <c r="T8" s="1422"/>
      <c r="U8" s="767"/>
      <c r="V8" s="767"/>
      <c r="W8" s="767"/>
      <c r="X8" s="767"/>
      <c r="Y8" s="767"/>
      <c r="Z8" s="767"/>
      <c r="AA8" s="767"/>
      <c r="AB8" s="767"/>
      <c r="AC8" s="767"/>
      <c r="AD8" s="772"/>
      <c r="AE8" s="1410"/>
    </row>
    <row r="9" spans="2:31" ht="13.5" customHeight="1">
      <c r="B9" s="1426"/>
      <c r="C9" s="1427"/>
      <c r="D9" s="1425"/>
      <c r="E9" s="1428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4"/>
      <c r="Q9" s="1429"/>
      <c r="R9" s="657"/>
      <c r="S9" s="1424"/>
      <c r="T9" s="1428"/>
      <c r="U9" s="654"/>
      <c r="V9" s="654"/>
      <c r="W9" s="654"/>
      <c r="X9" s="654"/>
      <c r="Y9" s="654"/>
      <c r="Z9" s="654"/>
      <c r="AA9" s="654"/>
      <c r="AB9" s="654"/>
      <c r="AC9" s="654"/>
      <c r="AD9" s="656"/>
      <c r="AE9" s="1410"/>
    </row>
    <row r="10" spans="2:31" ht="36" customHeight="1">
      <c r="B10" s="1430" t="s">
        <v>672</v>
      </c>
      <c r="C10" s="1431"/>
      <c r="D10" s="1432">
        <f aca="true" t="shared" si="0" ref="D10:N10">D19+D27</f>
        <v>38306</v>
      </c>
      <c r="E10" s="1433">
        <f t="shared" si="0"/>
        <v>93</v>
      </c>
      <c r="F10" s="413">
        <f t="shared" si="0"/>
        <v>0</v>
      </c>
      <c r="G10" s="413">
        <f t="shared" si="0"/>
        <v>45</v>
      </c>
      <c r="H10" s="413">
        <f t="shared" si="0"/>
        <v>3421</v>
      </c>
      <c r="I10" s="413">
        <f t="shared" si="0"/>
        <v>338</v>
      </c>
      <c r="J10" s="413">
        <f t="shared" si="0"/>
        <v>206</v>
      </c>
      <c r="K10" s="413">
        <f t="shared" si="0"/>
        <v>5875</v>
      </c>
      <c r="L10" s="413">
        <f t="shared" si="0"/>
        <v>219</v>
      </c>
      <c r="M10" s="413">
        <f t="shared" si="0"/>
        <v>390</v>
      </c>
      <c r="N10" s="413">
        <f t="shared" si="0"/>
        <v>23366</v>
      </c>
      <c r="O10" s="1434">
        <f aca="true" t="shared" si="1" ref="O10:AD10">O19+O27</f>
        <v>4217</v>
      </c>
      <c r="P10" s="413">
        <f t="shared" si="1"/>
        <v>14</v>
      </c>
      <c r="Q10" s="413">
        <f t="shared" si="1"/>
        <v>0</v>
      </c>
      <c r="R10" s="412">
        <f t="shared" si="1"/>
        <v>122</v>
      </c>
      <c r="S10" s="1432">
        <f t="shared" si="1"/>
        <v>35479</v>
      </c>
      <c r="T10" s="1433">
        <f t="shared" si="1"/>
        <v>46</v>
      </c>
      <c r="U10" s="413">
        <f t="shared" si="1"/>
        <v>0</v>
      </c>
      <c r="V10" s="413">
        <f t="shared" si="1"/>
        <v>14</v>
      </c>
      <c r="W10" s="413">
        <f t="shared" si="1"/>
        <v>3381</v>
      </c>
      <c r="X10" s="413">
        <f t="shared" si="1"/>
        <v>328</v>
      </c>
      <c r="Y10" s="413">
        <f t="shared" si="1"/>
        <v>199</v>
      </c>
      <c r="Z10" s="413">
        <f t="shared" si="1"/>
        <v>5470</v>
      </c>
      <c r="AA10" s="1434">
        <f t="shared" si="1"/>
        <v>185</v>
      </c>
      <c r="AB10" s="413">
        <f t="shared" si="1"/>
        <v>277</v>
      </c>
      <c r="AC10" s="413">
        <f t="shared" si="1"/>
        <v>21356</v>
      </c>
      <c r="AD10" s="412">
        <f t="shared" si="1"/>
        <v>4223</v>
      </c>
      <c r="AE10" s="1410"/>
    </row>
    <row r="11" spans="2:30" ht="26.25" customHeight="1">
      <c r="B11" s="788" t="s">
        <v>635</v>
      </c>
      <c r="C11" s="1435" t="s">
        <v>636</v>
      </c>
      <c r="D11" s="1436">
        <f>SUM(E11:R11)</f>
        <v>15843</v>
      </c>
      <c r="E11" s="1437">
        <v>75</v>
      </c>
      <c r="F11" s="418"/>
      <c r="G11" s="418">
        <v>16</v>
      </c>
      <c r="H11" s="418">
        <v>1667</v>
      </c>
      <c r="I11" s="418">
        <v>108</v>
      </c>
      <c r="J11" s="418">
        <v>97</v>
      </c>
      <c r="K11" s="418">
        <v>2294</v>
      </c>
      <c r="L11" s="418">
        <v>132</v>
      </c>
      <c r="M11" s="418">
        <v>204</v>
      </c>
      <c r="N11" s="418">
        <v>9867</v>
      </c>
      <c r="O11" s="418">
        <v>1361</v>
      </c>
      <c r="P11" s="418">
        <v>1</v>
      </c>
      <c r="Q11" s="418"/>
      <c r="R11" s="1438">
        <v>21</v>
      </c>
      <c r="S11" s="1436">
        <f aca="true" t="shared" si="2" ref="S11:S18">SUM(T11:AD11)</f>
        <v>14239</v>
      </c>
      <c r="T11" s="1437">
        <v>28</v>
      </c>
      <c r="U11" s="418"/>
      <c r="V11" s="418">
        <v>3</v>
      </c>
      <c r="W11" s="418">
        <v>1567</v>
      </c>
      <c r="X11" s="418">
        <v>106</v>
      </c>
      <c r="Y11" s="418">
        <v>94</v>
      </c>
      <c r="Z11" s="418">
        <v>2084</v>
      </c>
      <c r="AA11" s="418">
        <v>109</v>
      </c>
      <c r="AB11" s="418">
        <v>155</v>
      </c>
      <c r="AC11" s="418">
        <v>8728</v>
      </c>
      <c r="AD11" s="1439">
        <v>1365</v>
      </c>
    </row>
    <row r="12" spans="2:30" ht="26.25" customHeight="1">
      <c r="B12" s="787"/>
      <c r="C12" s="1440" t="s">
        <v>637</v>
      </c>
      <c r="D12" s="1441">
        <f>SUM(E12:R12)</f>
        <v>1169</v>
      </c>
      <c r="E12" s="1442"/>
      <c r="F12" s="419"/>
      <c r="G12" s="419">
        <v>4</v>
      </c>
      <c r="H12" s="419">
        <v>61</v>
      </c>
      <c r="I12" s="419">
        <v>15</v>
      </c>
      <c r="J12" s="419">
        <v>4</v>
      </c>
      <c r="K12" s="419">
        <v>199</v>
      </c>
      <c r="L12" s="419">
        <v>10</v>
      </c>
      <c r="M12" s="419">
        <v>10</v>
      </c>
      <c r="N12" s="419">
        <v>757</v>
      </c>
      <c r="O12" s="419">
        <v>108</v>
      </c>
      <c r="P12" s="419"/>
      <c r="Q12" s="419"/>
      <c r="R12" s="1443">
        <v>1</v>
      </c>
      <c r="S12" s="1441">
        <f t="shared" si="2"/>
        <v>1109</v>
      </c>
      <c r="T12" s="1442"/>
      <c r="U12" s="419"/>
      <c r="V12" s="419">
        <v>1</v>
      </c>
      <c r="W12" s="419">
        <v>69</v>
      </c>
      <c r="X12" s="419">
        <v>15</v>
      </c>
      <c r="Y12" s="419">
        <v>4</v>
      </c>
      <c r="Z12" s="419">
        <v>188</v>
      </c>
      <c r="AA12" s="419">
        <v>8</v>
      </c>
      <c r="AB12" s="419">
        <v>7</v>
      </c>
      <c r="AC12" s="419">
        <v>710</v>
      </c>
      <c r="AD12" s="1444">
        <v>107</v>
      </c>
    </row>
    <row r="13" spans="2:30" ht="26.25" customHeight="1">
      <c r="B13" s="787"/>
      <c r="C13" s="1440" t="s">
        <v>638</v>
      </c>
      <c r="D13" s="1441">
        <f aca="true" t="shared" si="3" ref="D13:D18">SUM(E13:R13)</f>
        <v>1409</v>
      </c>
      <c r="E13" s="1442"/>
      <c r="F13" s="419"/>
      <c r="G13" s="419">
        <v>1</v>
      </c>
      <c r="H13" s="419">
        <v>135</v>
      </c>
      <c r="I13" s="419">
        <v>9</v>
      </c>
      <c r="J13" s="419">
        <v>5</v>
      </c>
      <c r="K13" s="419">
        <v>176</v>
      </c>
      <c r="L13" s="419">
        <v>2</v>
      </c>
      <c r="M13" s="419">
        <v>10</v>
      </c>
      <c r="N13" s="419">
        <v>749</v>
      </c>
      <c r="O13" s="419">
        <v>315</v>
      </c>
      <c r="P13" s="419"/>
      <c r="Q13" s="419"/>
      <c r="R13" s="1443">
        <v>7</v>
      </c>
      <c r="S13" s="1441">
        <f t="shared" si="2"/>
        <v>1359</v>
      </c>
      <c r="T13" s="1442"/>
      <c r="U13" s="419"/>
      <c r="V13" s="419"/>
      <c r="W13" s="419">
        <v>150</v>
      </c>
      <c r="X13" s="419">
        <v>10</v>
      </c>
      <c r="Y13" s="419">
        <v>5</v>
      </c>
      <c r="Z13" s="419">
        <v>166</v>
      </c>
      <c r="AA13" s="419">
        <v>2</v>
      </c>
      <c r="AB13" s="419">
        <v>7</v>
      </c>
      <c r="AC13" s="419">
        <v>705</v>
      </c>
      <c r="AD13" s="1444">
        <v>314</v>
      </c>
    </row>
    <row r="14" spans="2:30" ht="26.25" customHeight="1">
      <c r="B14" s="787"/>
      <c r="C14" s="1440" t="s">
        <v>639</v>
      </c>
      <c r="D14" s="1441">
        <f t="shared" si="3"/>
        <v>1601</v>
      </c>
      <c r="E14" s="1442">
        <v>2</v>
      </c>
      <c r="F14" s="419"/>
      <c r="G14" s="419">
        <v>4</v>
      </c>
      <c r="H14" s="419">
        <v>164</v>
      </c>
      <c r="I14" s="419">
        <v>12</v>
      </c>
      <c r="J14" s="419">
        <v>17</v>
      </c>
      <c r="K14" s="419">
        <v>251</v>
      </c>
      <c r="L14" s="419">
        <v>12</v>
      </c>
      <c r="M14" s="419">
        <v>13</v>
      </c>
      <c r="N14" s="419">
        <v>893</v>
      </c>
      <c r="O14" s="419">
        <v>229</v>
      </c>
      <c r="P14" s="419"/>
      <c r="Q14" s="419"/>
      <c r="R14" s="1443">
        <v>4</v>
      </c>
      <c r="S14" s="1441">
        <f t="shared" si="2"/>
        <v>1458</v>
      </c>
      <c r="T14" s="1442">
        <v>2</v>
      </c>
      <c r="U14" s="419"/>
      <c r="V14" s="419">
        <v>2</v>
      </c>
      <c r="W14" s="419">
        <v>153</v>
      </c>
      <c r="X14" s="419">
        <v>12</v>
      </c>
      <c r="Y14" s="419">
        <v>15</v>
      </c>
      <c r="Z14" s="419">
        <v>236</v>
      </c>
      <c r="AA14" s="419">
        <v>9</v>
      </c>
      <c r="AB14" s="419">
        <v>5</v>
      </c>
      <c r="AC14" s="419">
        <v>795</v>
      </c>
      <c r="AD14" s="1444">
        <v>229</v>
      </c>
    </row>
    <row r="15" spans="2:30" ht="26.25" customHeight="1">
      <c r="B15" s="787"/>
      <c r="C15" s="1440" t="s">
        <v>640</v>
      </c>
      <c r="D15" s="1441">
        <f t="shared" si="3"/>
        <v>1518</v>
      </c>
      <c r="E15" s="1442"/>
      <c r="F15" s="419"/>
      <c r="G15" s="419"/>
      <c r="H15" s="419">
        <v>112</v>
      </c>
      <c r="I15" s="419">
        <v>7</v>
      </c>
      <c r="J15" s="419">
        <v>8</v>
      </c>
      <c r="K15" s="419">
        <v>262</v>
      </c>
      <c r="L15" s="419">
        <v>3</v>
      </c>
      <c r="M15" s="419">
        <v>12</v>
      </c>
      <c r="N15" s="419">
        <v>982</v>
      </c>
      <c r="O15" s="419">
        <v>123</v>
      </c>
      <c r="P15" s="419">
        <v>1</v>
      </c>
      <c r="Q15" s="419"/>
      <c r="R15" s="1443">
        <v>8</v>
      </c>
      <c r="S15" s="1441">
        <f t="shared" si="2"/>
        <v>1425</v>
      </c>
      <c r="T15" s="1442"/>
      <c r="U15" s="419"/>
      <c r="V15" s="419"/>
      <c r="W15" s="419">
        <v>105</v>
      </c>
      <c r="X15" s="419">
        <v>6</v>
      </c>
      <c r="Y15" s="419">
        <v>7</v>
      </c>
      <c r="Z15" s="419">
        <v>249</v>
      </c>
      <c r="AA15" s="419">
        <v>3</v>
      </c>
      <c r="AB15" s="419">
        <v>9</v>
      </c>
      <c r="AC15" s="419">
        <v>923</v>
      </c>
      <c r="AD15" s="1444">
        <v>123</v>
      </c>
    </row>
    <row r="16" spans="2:30" ht="26.25" customHeight="1">
      <c r="B16" s="787"/>
      <c r="C16" s="1440" t="s">
        <v>641</v>
      </c>
      <c r="D16" s="1441">
        <f t="shared" si="3"/>
        <v>2392</v>
      </c>
      <c r="E16" s="1442">
        <v>4</v>
      </c>
      <c r="F16" s="419"/>
      <c r="G16" s="419"/>
      <c r="H16" s="419">
        <v>261</v>
      </c>
      <c r="I16" s="419">
        <v>28</v>
      </c>
      <c r="J16" s="419">
        <v>30</v>
      </c>
      <c r="K16" s="419">
        <v>359</v>
      </c>
      <c r="L16" s="419">
        <v>12</v>
      </c>
      <c r="M16" s="419">
        <v>22</v>
      </c>
      <c r="N16" s="419">
        <v>1374</v>
      </c>
      <c r="O16" s="419">
        <v>294</v>
      </c>
      <c r="P16" s="419"/>
      <c r="Q16" s="419"/>
      <c r="R16" s="1443">
        <v>8</v>
      </c>
      <c r="S16" s="1441">
        <f t="shared" si="2"/>
        <v>2231</v>
      </c>
      <c r="T16" s="1442">
        <v>3</v>
      </c>
      <c r="U16" s="419"/>
      <c r="V16" s="419"/>
      <c r="W16" s="419">
        <v>251</v>
      </c>
      <c r="X16" s="419">
        <v>27</v>
      </c>
      <c r="Y16" s="419">
        <v>29</v>
      </c>
      <c r="Z16" s="419">
        <v>333</v>
      </c>
      <c r="AA16" s="419">
        <v>6</v>
      </c>
      <c r="AB16" s="419">
        <v>17</v>
      </c>
      <c r="AC16" s="419">
        <v>1271</v>
      </c>
      <c r="AD16" s="1444">
        <v>294</v>
      </c>
    </row>
    <row r="17" spans="2:30" ht="26.25" customHeight="1">
      <c r="B17" s="787"/>
      <c r="C17" s="1440" t="s">
        <v>642</v>
      </c>
      <c r="D17" s="1441">
        <f t="shared" si="3"/>
        <v>1597</v>
      </c>
      <c r="E17" s="1442">
        <v>1</v>
      </c>
      <c r="F17" s="419"/>
      <c r="G17" s="419">
        <v>4</v>
      </c>
      <c r="H17" s="419">
        <v>141</v>
      </c>
      <c r="I17" s="419">
        <v>16</v>
      </c>
      <c r="J17" s="419">
        <v>7</v>
      </c>
      <c r="K17" s="419">
        <v>273</v>
      </c>
      <c r="L17" s="419">
        <v>9</v>
      </c>
      <c r="M17" s="419">
        <v>8</v>
      </c>
      <c r="N17" s="419">
        <v>1014</v>
      </c>
      <c r="O17" s="419">
        <v>120</v>
      </c>
      <c r="P17" s="419"/>
      <c r="Q17" s="419"/>
      <c r="R17" s="1443">
        <v>4</v>
      </c>
      <c r="S17" s="1441">
        <f t="shared" si="2"/>
        <v>1562</v>
      </c>
      <c r="T17" s="1442">
        <v>1</v>
      </c>
      <c r="U17" s="419"/>
      <c r="V17" s="419"/>
      <c r="W17" s="419">
        <v>160</v>
      </c>
      <c r="X17" s="419">
        <v>16</v>
      </c>
      <c r="Y17" s="419">
        <v>7</v>
      </c>
      <c r="Z17" s="419">
        <v>265</v>
      </c>
      <c r="AA17" s="419">
        <v>8</v>
      </c>
      <c r="AB17" s="419">
        <v>8</v>
      </c>
      <c r="AC17" s="419">
        <v>977</v>
      </c>
      <c r="AD17" s="1444">
        <v>120</v>
      </c>
    </row>
    <row r="18" spans="2:30" ht="26.25" customHeight="1">
      <c r="B18" s="787"/>
      <c r="C18" s="1445" t="s">
        <v>643</v>
      </c>
      <c r="D18" s="1446">
        <f t="shared" si="3"/>
        <v>882</v>
      </c>
      <c r="E18" s="1447">
        <v>2</v>
      </c>
      <c r="F18" s="429"/>
      <c r="G18" s="429">
        <v>2</v>
      </c>
      <c r="H18" s="429">
        <v>47</v>
      </c>
      <c r="I18" s="429">
        <v>8</v>
      </c>
      <c r="J18" s="429">
        <v>1</v>
      </c>
      <c r="K18" s="429">
        <v>172</v>
      </c>
      <c r="L18" s="429">
        <v>2</v>
      </c>
      <c r="M18" s="429">
        <v>5</v>
      </c>
      <c r="N18" s="429">
        <v>542</v>
      </c>
      <c r="O18" s="429">
        <v>98</v>
      </c>
      <c r="P18" s="429"/>
      <c r="Q18" s="429"/>
      <c r="R18" s="1448">
        <v>3</v>
      </c>
      <c r="S18" s="1446">
        <f t="shared" si="2"/>
        <v>870</v>
      </c>
      <c r="T18" s="1447">
        <v>2</v>
      </c>
      <c r="U18" s="429"/>
      <c r="V18" s="429">
        <v>1</v>
      </c>
      <c r="W18" s="429">
        <v>55</v>
      </c>
      <c r="X18" s="429">
        <v>8</v>
      </c>
      <c r="Y18" s="429">
        <v>1</v>
      </c>
      <c r="Z18" s="429">
        <v>176</v>
      </c>
      <c r="AA18" s="429">
        <v>2</v>
      </c>
      <c r="AB18" s="429">
        <v>4</v>
      </c>
      <c r="AC18" s="429">
        <v>523</v>
      </c>
      <c r="AD18" s="1449">
        <v>98</v>
      </c>
    </row>
    <row r="19" spans="2:30" ht="26.25" customHeight="1">
      <c r="B19" s="787"/>
      <c r="C19" s="1450" t="s">
        <v>612</v>
      </c>
      <c r="D19" s="1451">
        <f aca="true" t="shared" si="4" ref="D19:N19">SUM(D11:D18)</f>
        <v>26411</v>
      </c>
      <c r="E19" s="1452">
        <f t="shared" si="4"/>
        <v>84</v>
      </c>
      <c r="F19" s="1453">
        <f t="shared" si="4"/>
        <v>0</v>
      </c>
      <c r="G19" s="1453">
        <f t="shared" si="4"/>
        <v>31</v>
      </c>
      <c r="H19" s="1453">
        <f t="shared" si="4"/>
        <v>2588</v>
      </c>
      <c r="I19" s="1453">
        <f t="shared" si="4"/>
        <v>203</v>
      </c>
      <c r="J19" s="1453">
        <f t="shared" si="4"/>
        <v>169</v>
      </c>
      <c r="K19" s="1453">
        <f t="shared" si="4"/>
        <v>3986</v>
      </c>
      <c r="L19" s="1453">
        <f t="shared" si="4"/>
        <v>182</v>
      </c>
      <c r="M19" s="1453">
        <f t="shared" si="4"/>
        <v>284</v>
      </c>
      <c r="N19" s="1453">
        <f t="shared" si="4"/>
        <v>16178</v>
      </c>
      <c r="O19" s="413">
        <f aca="true" t="shared" si="5" ref="O19:AD19">SUM(O11:O18)</f>
        <v>2648</v>
      </c>
      <c r="P19" s="413">
        <f t="shared" si="5"/>
        <v>2</v>
      </c>
      <c r="Q19" s="413">
        <f t="shared" si="5"/>
        <v>0</v>
      </c>
      <c r="R19" s="1454">
        <f t="shared" si="5"/>
        <v>56</v>
      </c>
      <c r="S19" s="1432">
        <f t="shared" si="5"/>
        <v>24253</v>
      </c>
      <c r="T19" s="1433">
        <f t="shared" si="5"/>
        <v>36</v>
      </c>
      <c r="U19" s="413">
        <f t="shared" si="5"/>
        <v>0</v>
      </c>
      <c r="V19" s="413">
        <f t="shared" si="5"/>
        <v>7</v>
      </c>
      <c r="W19" s="413">
        <f t="shared" si="5"/>
        <v>2510</v>
      </c>
      <c r="X19" s="413">
        <f t="shared" si="5"/>
        <v>200</v>
      </c>
      <c r="Y19" s="413">
        <f t="shared" si="5"/>
        <v>162</v>
      </c>
      <c r="Z19" s="413">
        <f t="shared" si="5"/>
        <v>3697</v>
      </c>
      <c r="AA19" s="413">
        <f t="shared" si="5"/>
        <v>147</v>
      </c>
      <c r="AB19" s="413">
        <f t="shared" si="5"/>
        <v>212</v>
      </c>
      <c r="AC19" s="413">
        <f t="shared" si="5"/>
        <v>14632</v>
      </c>
      <c r="AD19" s="412">
        <f t="shared" si="5"/>
        <v>2650</v>
      </c>
    </row>
    <row r="20" spans="2:30" ht="26.25" customHeight="1">
      <c r="B20" s="788" t="s">
        <v>644</v>
      </c>
      <c r="C20" s="1455" t="s">
        <v>645</v>
      </c>
      <c r="D20" s="1456">
        <f aca="true" t="shared" si="6" ref="D20:D26">SUM(E20:R20)</f>
        <v>3271</v>
      </c>
      <c r="E20" s="1457"/>
      <c r="F20" s="1458"/>
      <c r="G20" s="1458">
        <v>2</v>
      </c>
      <c r="H20" s="1458">
        <v>241</v>
      </c>
      <c r="I20" s="1458">
        <v>39</v>
      </c>
      <c r="J20" s="1458">
        <v>10</v>
      </c>
      <c r="K20" s="1458">
        <v>544</v>
      </c>
      <c r="L20" s="1458">
        <v>13</v>
      </c>
      <c r="M20" s="1458">
        <v>33</v>
      </c>
      <c r="N20" s="1458">
        <v>1937</v>
      </c>
      <c r="O20" s="418">
        <v>423</v>
      </c>
      <c r="P20" s="418">
        <v>7</v>
      </c>
      <c r="Q20" s="418"/>
      <c r="R20" s="1438">
        <v>22</v>
      </c>
      <c r="S20" s="1436">
        <f aca="true" t="shared" si="7" ref="S20:S26">SUM(T20:AD20)</f>
        <v>3087</v>
      </c>
      <c r="T20" s="1437"/>
      <c r="U20" s="418"/>
      <c r="V20" s="418">
        <v>1</v>
      </c>
      <c r="W20" s="418">
        <v>240</v>
      </c>
      <c r="X20" s="418">
        <v>39</v>
      </c>
      <c r="Y20" s="418">
        <v>10</v>
      </c>
      <c r="Z20" s="418">
        <v>514</v>
      </c>
      <c r="AA20" s="418">
        <v>12</v>
      </c>
      <c r="AB20" s="418">
        <v>23</v>
      </c>
      <c r="AC20" s="418">
        <v>1822</v>
      </c>
      <c r="AD20" s="1439">
        <v>426</v>
      </c>
    </row>
    <row r="21" spans="2:30" ht="26.25" customHeight="1">
      <c r="B21" s="787"/>
      <c r="C21" s="1440" t="s">
        <v>646</v>
      </c>
      <c r="D21" s="1441">
        <f t="shared" si="6"/>
        <v>730</v>
      </c>
      <c r="E21" s="1442"/>
      <c r="F21" s="419"/>
      <c r="G21" s="419"/>
      <c r="H21" s="419">
        <v>62</v>
      </c>
      <c r="I21" s="419">
        <v>8</v>
      </c>
      <c r="J21" s="419">
        <v>2</v>
      </c>
      <c r="K21" s="419">
        <v>114</v>
      </c>
      <c r="L21" s="419">
        <v>3</v>
      </c>
      <c r="M21" s="419">
        <v>5</v>
      </c>
      <c r="N21" s="419">
        <v>432</v>
      </c>
      <c r="O21" s="419">
        <v>97</v>
      </c>
      <c r="P21" s="419"/>
      <c r="Q21" s="419"/>
      <c r="R21" s="1443">
        <v>7</v>
      </c>
      <c r="S21" s="1441">
        <f t="shared" si="7"/>
        <v>689</v>
      </c>
      <c r="T21" s="1442"/>
      <c r="U21" s="419"/>
      <c r="V21" s="419"/>
      <c r="W21" s="419">
        <v>63</v>
      </c>
      <c r="X21" s="419">
        <v>9</v>
      </c>
      <c r="Y21" s="419">
        <v>2</v>
      </c>
      <c r="Z21" s="419">
        <v>109</v>
      </c>
      <c r="AA21" s="419">
        <v>4</v>
      </c>
      <c r="AB21" s="419">
        <v>3</v>
      </c>
      <c r="AC21" s="419">
        <v>402</v>
      </c>
      <c r="AD21" s="1444">
        <v>97</v>
      </c>
    </row>
    <row r="22" spans="2:30" ht="26.25" customHeight="1">
      <c r="B22" s="787"/>
      <c r="C22" s="1440" t="s">
        <v>647</v>
      </c>
      <c r="D22" s="1441">
        <f t="shared" si="6"/>
        <v>1546</v>
      </c>
      <c r="E22" s="1442">
        <v>1</v>
      </c>
      <c r="F22" s="419"/>
      <c r="G22" s="419">
        <v>3</v>
      </c>
      <c r="H22" s="419">
        <v>84</v>
      </c>
      <c r="I22" s="419">
        <v>10</v>
      </c>
      <c r="J22" s="419">
        <v>2</v>
      </c>
      <c r="K22" s="419">
        <v>254</v>
      </c>
      <c r="L22" s="419">
        <v>1</v>
      </c>
      <c r="M22" s="419">
        <v>8</v>
      </c>
      <c r="N22" s="419">
        <v>852</v>
      </c>
      <c r="O22" s="419">
        <v>326</v>
      </c>
      <c r="P22" s="419">
        <v>4</v>
      </c>
      <c r="Q22" s="419"/>
      <c r="R22" s="1443">
        <v>1</v>
      </c>
      <c r="S22" s="1441">
        <f t="shared" si="7"/>
        <v>1476</v>
      </c>
      <c r="T22" s="1442">
        <v>1</v>
      </c>
      <c r="U22" s="419"/>
      <c r="V22" s="419">
        <v>2</v>
      </c>
      <c r="W22" s="419">
        <v>90</v>
      </c>
      <c r="X22" s="419">
        <v>10</v>
      </c>
      <c r="Y22" s="419">
        <v>2</v>
      </c>
      <c r="Z22" s="419">
        <v>233</v>
      </c>
      <c r="AA22" s="419">
        <v>1</v>
      </c>
      <c r="AB22" s="419">
        <v>6</v>
      </c>
      <c r="AC22" s="419">
        <v>807</v>
      </c>
      <c r="AD22" s="1444">
        <v>324</v>
      </c>
    </row>
    <row r="23" spans="2:30" ht="26.25" customHeight="1">
      <c r="B23" s="787"/>
      <c r="C23" s="1459" t="s">
        <v>648</v>
      </c>
      <c r="D23" s="1441">
        <f t="shared" si="6"/>
        <v>1486</v>
      </c>
      <c r="E23" s="1442">
        <v>2</v>
      </c>
      <c r="F23" s="419"/>
      <c r="G23" s="419">
        <v>1</v>
      </c>
      <c r="H23" s="419">
        <v>106</v>
      </c>
      <c r="I23" s="419">
        <v>18</v>
      </c>
      <c r="J23" s="419">
        <v>7</v>
      </c>
      <c r="K23" s="419">
        <v>277</v>
      </c>
      <c r="L23" s="419">
        <v>4</v>
      </c>
      <c r="M23" s="419">
        <v>11</v>
      </c>
      <c r="N23" s="419">
        <v>939</v>
      </c>
      <c r="O23" s="419">
        <v>115</v>
      </c>
      <c r="P23" s="419"/>
      <c r="Q23" s="419"/>
      <c r="R23" s="1443">
        <v>6</v>
      </c>
      <c r="S23" s="1441">
        <f t="shared" si="7"/>
        <v>1379</v>
      </c>
      <c r="T23" s="1442">
        <v>3</v>
      </c>
      <c r="U23" s="419"/>
      <c r="V23" s="419">
        <v>1</v>
      </c>
      <c r="W23" s="419">
        <v>108</v>
      </c>
      <c r="X23" s="419">
        <v>14</v>
      </c>
      <c r="Y23" s="419">
        <v>7</v>
      </c>
      <c r="Z23" s="419">
        <v>257</v>
      </c>
      <c r="AA23" s="419">
        <v>4</v>
      </c>
      <c r="AB23" s="419">
        <v>3</v>
      </c>
      <c r="AC23" s="419">
        <v>864</v>
      </c>
      <c r="AD23" s="1444">
        <v>118</v>
      </c>
    </row>
    <row r="24" spans="2:30" ht="26.25" customHeight="1">
      <c r="B24" s="787"/>
      <c r="C24" s="1440" t="s">
        <v>649</v>
      </c>
      <c r="D24" s="1441">
        <f t="shared" si="6"/>
        <v>783</v>
      </c>
      <c r="E24" s="1442">
        <v>1</v>
      </c>
      <c r="F24" s="419"/>
      <c r="G24" s="419">
        <v>1</v>
      </c>
      <c r="H24" s="419">
        <v>49</v>
      </c>
      <c r="I24" s="419">
        <v>12</v>
      </c>
      <c r="J24" s="419">
        <v>2</v>
      </c>
      <c r="K24" s="419">
        <v>120</v>
      </c>
      <c r="L24" s="419"/>
      <c r="M24" s="419">
        <v>7</v>
      </c>
      <c r="N24" s="419">
        <v>462</v>
      </c>
      <c r="O24" s="419">
        <v>126</v>
      </c>
      <c r="P24" s="419">
        <v>1</v>
      </c>
      <c r="Q24" s="419"/>
      <c r="R24" s="1443">
        <v>2</v>
      </c>
      <c r="S24" s="1441">
        <f t="shared" si="7"/>
        <v>741</v>
      </c>
      <c r="T24" s="1442">
        <v>1</v>
      </c>
      <c r="U24" s="419"/>
      <c r="V24" s="419"/>
      <c r="W24" s="419">
        <v>50</v>
      </c>
      <c r="X24" s="419">
        <v>11</v>
      </c>
      <c r="Y24" s="419">
        <v>2</v>
      </c>
      <c r="Z24" s="419">
        <v>118</v>
      </c>
      <c r="AA24" s="419"/>
      <c r="AB24" s="419">
        <v>4</v>
      </c>
      <c r="AC24" s="419">
        <v>429</v>
      </c>
      <c r="AD24" s="1444">
        <v>126</v>
      </c>
    </row>
    <row r="25" spans="2:30" ht="26.25" customHeight="1">
      <c r="B25" s="787"/>
      <c r="C25" s="1440" t="s">
        <v>650</v>
      </c>
      <c r="D25" s="1441">
        <f t="shared" si="6"/>
        <v>2374</v>
      </c>
      <c r="E25" s="1442">
        <v>2</v>
      </c>
      <c r="F25" s="419"/>
      <c r="G25" s="419">
        <v>4</v>
      </c>
      <c r="H25" s="419">
        <v>170</v>
      </c>
      <c r="I25" s="419">
        <v>33</v>
      </c>
      <c r="J25" s="419">
        <v>11</v>
      </c>
      <c r="K25" s="419">
        <v>338</v>
      </c>
      <c r="L25" s="419">
        <v>10</v>
      </c>
      <c r="M25" s="419">
        <v>30</v>
      </c>
      <c r="N25" s="419">
        <v>1492</v>
      </c>
      <c r="O25" s="419">
        <v>264</v>
      </c>
      <c r="P25" s="419"/>
      <c r="Q25" s="419"/>
      <c r="R25" s="1443">
        <v>20</v>
      </c>
      <c r="S25" s="1441">
        <f t="shared" si="7"/>
        <v>2203</v>
      </c>
      <c r="T25" s="1442">
        <v>3</v>
      </c>
      <c r="U25" s="419"/>
      <c r="V25" s="419">
        <v>1</v>
      </c>
      <c r="W25" s="419">
        <v>190</v>
      </c>
      <c r="X25" s="419">
        <v>31</v>
      </c>
      <c r="Y25" s="419">
        <v>11</v>
      </c>
      <c r="Z25" s="419">
        <v>308</v>
      </c>
      <c r="AA25" s="419">
        <v>11</v>
      </c>
      <c r="AB25" s="419">
        <v>17</v>
      </c>
      <c r="AC25" s="419">
        <v>1367</v>
      </c>
      <c r="AD25" s="1444">
        <v>264</v>
      </c>
    </row>
    <row r="26" spans="2:30" ht="26.25" customHeight="1">
      <c r="B26" s="787"/>
      <c r="C26" s="1445" t="s">
        <v>651</v>
      </c>
      <c r="D26" s="1460">
        <f t="shared" si="6"/>
        <v>1705</v>
      </c>
      <c r="E26" s="1461">
        <v>3</v>
      </c>
      <c r="F26" s="438"/>
      <c r="G26" s="438">
        <v>3</v>
      </c>
      <c r="H26" s="438">
        <v>121</v>
      </c>
      <c r="I26" s="438">
        <v>15</v>
      </c>
      <c r="J26" s="438">
        <v>3</v>
      </c>
      <c r="K26" s="438">
        <v>242</v>
      </c>
      <c r="L26" s="438">
        <v>6</v>
      </c>
      <c r="M26" s="438">
        <v>12</v>
      </c>
      <c r="N26" s="438">
        <v>1074</v>
      </c>
      <c r="O26" s="429">
        <v>218</v>
      </c>
      <c r="P26" s="429"/>
      <c r="Q26" s="429"/>
      <c r="R26" s="1448">
        <v>8</v>
      </c>
      <c r="S26" s="1446">
        <f t="shared" si="7"/>
        <v>1651</v>
      </c>
      <c r="T26" s="1447">
        <v>2</v>
      </c>
      <c r="U26" s="429"/>
      <c r="V26" s="429">
        <v>2</v>
      </c>
      <c r="W26" s="429">
        <v>130</v>
      </c>
      <c r="X26" s="429">
        <v>14</v>
      </c>
      <c r="Y26" s="429">
        <v>3</v>
      </c>
      <c r="Z26" s="429">
        <v>234</v>
      </c>
      <c r="AA26" s="429">
        <v>6</v>
      </c>
      <c r="AB26" s="429">
        <v>9</v>
      </c>
      <c r="AC26" s="429">
        <v>1033</v>
      </c>
      <c r="AD26" s="1449">
        <v>218</v>
      </c>
    </row>
    <row r="27" spans="2:30" ht="26.25" customHeight="1">
      <c r="B27" s="1462"/>
      <c r="C27" s="1463" t="s">
        <v>612</v>
      </c>
      <c r="D27" s="1464">
        <f aca="true" t="shared" si="8" ref="D27:N27">SUM(D20:D26)</f>
        <v>11895</v>
      </c>
      <c r="E27" s="1465">
        <f t="shared" si="8"/>
        <v>9</v>
      </c>
      <c r="F27" s="443">
        <f t="shared" si="8"/>
        <v>0</v>
      </c>
      <c r="G27" s="443">
        <f t="shared" si="8"/>
        <v>14</v>
      </c>
      <c r="H27" s="443">
        <f t="shared" si="8"/>
        <v>833</v>
      </c>
      <c r="I27" s="443">
        <f t="shared" si="8"/>
        <v>135</v>
      </c>
      <c r="J27" s="443">
        <f t="shared" si="8"/>
        <v>37</v>
      </c>
      <c r="K27" s="443">
        <f t="shared" si="8"/>
        <v>1889</v>
      </c>
      <c r="L27" s="443">
        <f t="shared" si="8"/>
        <v>37</v>
      </c>
      <c r="M27" s="443">
        <f t="shared" si="8"/>
        <v>106</v>
      </c>
      <c r="N27" s="443">
        <f t="shared" si="8"/>
        <v>7188</v>
      </c>
      <c r="O27" s="413">
        <f aca="true" t="shared" si="9" ref="O27:AD27">SUM(O20:O26)</f>
        <v>1569</v>
      </c>
      <c r="P27" s="413">
        <f t="shared" si="9"/>
        <v>12</v>
      </c>
      <c r="Q27" s="413">
        <f t="shared" si="9"/>
        <v>0</v>
      </c>
      <c r="R27" s="1454">
        <f t="shared" si="9"/>
        <v>66</v>
      </c>
      <c r="S27" s="1432">
        <f t="shared" si="9"/>
        <v>11226</v>
      </c>
      <c r="T27" s="1433">
        <f t="shared" si="9"/>
        <v>10</v>
      </c>
      <c r="U27" s="413">
        <f t="shared" si="9"/>
        <v>0</v>
      </c>
      <c r="V27" s="413">
        <f t="shared" si="9"/>
        <v>7</v>
      </c>
      <c r="W27" s="413">
        <f t="shared" si="9"/>
        <v>871</v>
      </c>
      <c r="X27" s="413">
        <f t="shared" si="9"/>
        <v>128</v>
      </c>
      <c r="Y27" s="413">
        <f t="shared" si="9"/>
        <v>37</v>
      </c>
      <c r="Z27" s="413">
        <f t="shared" si="9"/>
        <v>1773</v>
      </c>
      <c r="AA27" s="413">
        <f t="shared" si="9"/>
        <v>38</v>
      </c>
      <c r="AB27" s="413">
        <f t="shared" si="9"/>
        <v>65</v>
      </c>
      <c r="AC27" s="413">
        <f t="shared" si="9"/>
        <v>6724</v>
      </c>
      <c r="AD27" s="412">
        <f t="shared" si="9"/>
        <v>1573</v>
      </c>
    </row>
  </sheetData>
  <sheetProtection/>
  <mergeCells count="33">
    <mergeCell ref="AC4:AC8"/>
    <mergeCell ref="AD4:AD8"/>
    <mergeCell ref="B10:C10"/>
    <mergeCell ref="B11:B19"/>
    <mergeCell ref="B20:B27"/>
    <mergeCell ref="W4:W8"/>
    <mergeCell ref="X4:X8"/>
    <mergeCell ref="Y4:Y8"/>
    <mergeCell ref="Z4:Z8"/>
    <mergeCell ref="AA4:AA8"/>
    <mergeCell ref="AB4:AB8"/>
    <mergeCell ref="P4:P8"/>
    <mergeCell ref="Q4:Q8"/>
    <mergeCell ref="R4:R8"/>
    <mergeCell ref="T4:T8"/>
    <mergeCell ref="U4:U8"/>
    <mergeCell ref="V4:V8"/>
    <mergeCell ref="J4:J8"/>
    <mergeCell ref="K4:K8"/>
    <mergeCell ref="L4:L8"/>
    <mergeCell ref="M4:M8"/>
    <mergeCell ref="N4:N8"/>
    <mergeCell ref="O4:O8"/>
    <mergeCell ref="B2:C9"/>
    <mergeCell ref="D2:N2"/>
    <mergeCell ref="S2:AD2"/>
    <mergeCell ref="O3:R3"/>
    <mergeCell ref="D4:D7"/>
    <mergeCell ref="E4:E8"/>
    <mergeCell ref="F4:F8"/>
    <mergeCell ref="G4:G8"/>
    <mergeCell ref="H4:H8"/>
    <mergeCell ref="I4:I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94"/>
  <sheetViews>
    <sheetView view="pageBreakPreview" zoomScaleSheetLayoutView="100" zoomScalePageLayoutView="0" workbookViewId="0" topLeftCell="A1">
      <selection activeCell="L1" sqref="L1:L16384"/>
    </sheetView>
  </sheetViews>
  <sheetFormatPr defaultColWidth="8.796875" defaultRowHeight="14.25"/>
  <cols>
    <col min="1" max="1" width="1.1015625" style="101" customWidth="1"/>
    <col min="2" max="2" width="4.59765625" style="101" customWidth="1"/>
    <col min="3" max="3" width="10.09765625" style="101" customWidth="1"/>
    <col min="4" max="11" width="8.09765625" style="101" customWidth="1"/>
    <col min="12" max="12" width="4" style="101" customWidth="1"/>
    <col min="13" max="13" width="4.59765625" style="101" customWidth="1"/>
    <col min="14" max="14" width="9" style="101" customWidth="1"/>
    <col min="15" max="22" width="8.09765625" style="101" customWidth="1"/>
    <col min="23" max="16384" width="9" style="101" customWidth="1"/>
  </cols>
  <sheetData>
    <row r="1" spans="1:22" ht="24" customHeight="1">
      <c r="A1" s="371"/>
      <c r="B1" s="177" t="s">
        <v>673</v>
      </c>
      <c r="C1" s="177"/>
      <c r="D1" s="620"/>
      <c r="E1" s="620"/>
      <c r="F1" s="620"/>
      <c r="G1" s="620"/>
      <c r="H1" s="620"/>
      <c r="I1" s="620"/>
      <c r="J1" s="540"/>
      <c r="K1" s="620"/>
      <c r="M1" s="371"/>
      <c r="N1" s="371"/>
      <c r="O1" s="371"/>
      <c r="P1" s="371"/>
      <c r="Q1" s="371"/>
      <c r="R1" s="371"/>
      <c r="S1" s="371"/>
      <c r="T1" s="371"/>
      <c r="U1" s="371"/>
      <c r="V1" s="371"/>
    </row>
    <row r="2" spans="1:22" ht="19.5" customHeight="1">
      <c r="A2" s="371"/>
      <c r="B2" s="1466"/>
      <c r="C2" s="748"/>
      <c r="D2" s="1467" t="s">
        <v>674</v>
      </c>
      <c r="E2" s="863"/>
      <c r="F2" s="1467" t="s">
        <v>675</v>
      </c>
      <c r="G2" s="863"/>
      <c r="H2" s="1467" t="s">
        <v>676</v>
      </c>
      <c r="I2" s="863"/>
      <c r="J2" s="1467" t="s">
        <v>677</v>
      </c>
      <c r="K2" s="863"/>
      <c r="M2" s="1466"/>
      <c r="N2" s="748"/>
      <c r="O2" s="1467" t="s">
        <v>674</v>
      </c>
      <c r="P2" s="863"/>
      <c r="Q2" s="1467" t="s">
        <v>675</v>
      </c>
      <c r="R2" s="863"/>
      <c r="S2" s="1467" t="s">
        <v>676</v>
      </c>
      <c r="T2" s="863"/>
      <c r="U2" s="1467" t="s">
        <v>677</v>
      </c>
      <c r="V2" s="863"/>
    </row>
    <row r="3" spans="1:22" ht="19.5" customHeight="1">
      <c r="A3" s="371"/>
      <c r="B3" s="749"/>
      <c r="C3" s="750"/>
      <c r="D3" s="1468" t="s">
        <v>678</v>
      </c>
      <c r="E3" s="1469" t="s">
        <v>679</v>
      </c>
      <c r="F3" s="651" t="s">
        <v>678</v>
      </c>
      <c r="G3" s="653" t="s">
        <v>679</v>
      </c>
      <c r="H3" s="1468" t="s">
        <v>678</v>
      </c>
      <c r="I3" s="1469" t="s">
        <v>679</v>
      </c>
      <c r="J3" s="651" t="s">
        <v>678</v>
      </c>
      <c r="K3" s="1469" t="s">
        <v>679</v>
      </c>
      <c r="M3" s="749"/>
      <c r="N3" s="750"/>
      <c r="O3" s="1470" t="s">
        <v>678</v>
      </c>
      <c r="P3" s="650" t="s">
        <v>679</v>
      </c>
      <c r="Q3" s="1471" t="s">
        <v>678</v>
      </c>
      <c r="R3" s="1472" t="s">
        <v>679</v>
      </c>
      <c r="S3" s="1470" t="s">
        <v>678</v>
      </c>
      <c r="T3" s="650" t="s">
        <v>679</v>
      </c>
      <c r="U3" s="1471" t="s">
        <v>678</v>
      </c>
      <c r="V3" s="650" t="s">
        <v>679</v>
      </c>
    </row>
    <row r="4" spans="1:22" ht="27.75" customHeight="1">
      <c r="A4" s="371"/>
      <c r="B4" s="1473" t="s">
        <v>634</v>
      </c>
      <c r="C4" s="1474"/>
      <c r="D4" s="1475">
        <f>D13+O23+O26</f>
        <v>297</v>
      </c>
      <c r="E4" s="1476">
        <f>E13+P23+P26</f>
        <v>18059</v>
      </c>
      <c r="F4" s="1477">
        <f>F13+Q23+Q26</f>
        <v>169</v>
      </c>
      <c r="G4" s="1478">
        <f>G13+R23+R26</f>
        <v>13753</v>
      </c>
      <c r="H4" s="1475">
        <f>H13+S23+S26</f>
        <v>20</v>
      </c>
      <c r="I4" s="1476">
        <f>I13+T23+T26</f>
        <v>823</v>
      </c>
      <c r="J4" s="1477">
        <f>J13+U23+U26</f>
        <v>108</v>
      </c>
      <c r="K4" s="1476">
        <f>K13+V23+V26</f>
        <v>3483</v>
      </c>
      <c r="M4" s="1479" t="s">
        <v>680</v>
      </c>
      <c r="N4" s="1480" t="s">
        <v>681</v>
      </c>
      <c r="O4" s="1481">
        <f aca="true" t="shared" si="0" ref="O4:P8">Q4+S4+U4</f>
        <v>13</v>
      </c>
      <c r="P4" s="1482">
        <f t="shared" si="0"/>
        <v>494</v>
      </c>
      <c r="Q4" s="1483">
        <f aca="true" t="shared" si="1" ref="Q4:V4">SUM(Q5:Q7)</f>
        <v>6</v>
      </c>
      <c r="R4" s="1484">
        <f t="shared" si="1"/>
        <v>275</v>
      </c>
      <c r="S4" s="1481">
        <f t="shared" si="1"/>
        <v>0</v>
      </c>
      <c r="T4" s="1482">
        <f t="shared" si="1"/>
        <v>0</v>
      </c>
      <c r="U4" s="1483">
        <f t="shared" si="1"/>
        <v>7</v>
      </c>
      <c r="V4" s="1482">
        <f t="shared" si="1"/>
        <v>219</v>
      </c>
    </row>
    <row r="5" spans="1:22" ht="27.75" customHeight="1">
      <c r="A5" s="371"/>
      <c r="B5" s="1485"/>
      <c r="C5" s="1435" t="s">
        <v>682</v>
      </c>
      <c r="D5" s="1486">
        <f>F5+H5+J5</f>
        <v>98</v>
      </c>
      <c r="E5" s="1487">
        <f>G5+I5+K5</f>
        <v>9559</v>
      </c>
      <c r="F5" s="1488">
        <v>88</v>
      </c>
      <c r="G5" s="1489">
        <v>9345</v>
      </c>
      <c r="H5" s="1486">
        <v>3</v>
      </c>
      <c r="I5" s="1487">
        <v>85</v>
      </c>
      <c r="J5" s="1488">
        <v>7</v>
      </c>
      <c r="K5" s="1487">
        <v>129</v>
      </c>
      <c r="M5" s="1490"/>
      <c r="N5" s="1440" t="s">
        <v>683</v>
      </c>
      <c r="O5" s="1491">
        <f t="shared" si="0"/>
        <v>9</v>
      </c>
      <c r="P5" s="1492">
        <f t="shared" si="0"/>
        <v>285</v>
      </c>
      <c r="Q5" s="1493">
        <v>4</v>
      </c>
      <c r="R5" s="1494">
        <v>118</v>
      </c>
      <c r="S5" s="1491"/>
      <c r="T5" s="1492"/>
      <c r="U5" s="1493">
        <v>5</v>
      </c>
      <c r="V5" s="1492">
        <v>167</v>
      </c>
    </row>
    <row r="6" spans="1:22" ht="27.75" customHeight="1">
      <c r="A6" s="371"/>
      <c r="B6" s="1495" t="s">
        <v>684</v>
      </c>
      <c r="C6" s="1440" t="s">
        <v>685</v>
      </c>
      <c r="D6" s="1486">
        <f aca="true" t="shared" si="2" ref="D6:E20">F6+H6+J6</f>
        <v>14</v>
      </c>
      <c r="E6" s="1487">
        <f t="shared" si="2"/>
        <v>330</v>
      </c>
      <c r="F6" s="1493">
        <v>12</v>
      </c>
      <c r="G6" s="1494">
        <v>302</v>
      </c>
      <c r="H6" s="1491"/>
      <c r="I6" s="1492"/>
      <c r="J6" s="1493">
        <v>2</v>
      </c>
      <c r="K6" s="1492">
        <v>28</v>
      </c>
      <c r="M6" s="1490"/>
      <c r="N6" s="1440" t="s">
        <v>686</v>
      </c>
      <c r="O6" s="1491">
        <f t="shared" si="0"/>
        <v>1</v>
      </c>
      <c r="P6" s="1492">
        <f t="shared" si="0"/>
        <v>26</v>
      </c>
      <c r="Q6" s="1493"/>
      <c r="R6" s="1494"/>
      <c r="S6" s="1491"/>
      <c r="T6" s="1492"/>
      <c r="U6" s="1493">
        <v>1</v>
      </c>
      <c r="V6" s="1492">
        <v>26</v>
      </c>
    </row>
    <row r="7" spans="1:22" ht="27.75" customHeight="1">
      <c r="A7" s="371"/>
      <c r="B7" s="1495"/>
      <c r="C7" s="1440" t="s">
        <v>687</v>
      </c>
      <c r="D7" s="1486">
        <f t="shared" si="2"/>
        <v>11</v>
      </c>
      <c r="E7" s="1487">
        <f t="shared" si="2"/>
        <v>575</v>
      </c>
      <c r="F7" s="1493">
        <v>10</v>
      </c>
      <c r="G7" s="1494">
        <v>497</v>
      </c>
      <c r="H7" s="1491"/>
      <c r="I7" s="1492"/>
      <c r="J7" s="1493">
        <v>1</v>
      </c>
      <c r="K7" s="1492">
        <v>78</v>
      </c>
      <c r="M7" s="1496"/>
      <c r="N7" s="1440" t="s">
        <v>688</v>
      </c>
      <c r="O7" s="1491">
        <f t="shared" si="0"/>
        <v>3</v>
      </c>
      <c r="P7" s="1492">
        <f t="shared" si="0"/>
        <v>183</v>
      </c>
      <c r="Q7" s="1493">
        <v>2</v>
      </c>
      <c r="R7" s="1494">
        <v>157</v>
      </c>
      <c r="S7" s="1491"/>
      <c r="T7" s="1492"/>
      <c r="U7" s="1493">
        <v>1</v>
      </c>
      <c r="V7" s="1492">
        <v>26</v>
      </c>
    </row>
    <row r="8" spans="1:22" ht="27.75" customHeight="1">
      <c r="A8" s="371"/>
      <c r="B8" s="1495"/>
      <c r="C8" s="1440" t="s">
        <v>639</v>
      </c>
      <c r="D8" s="1486">
        <f t="shared" si="2"/>
        <v>24</v>
      </c>
      <c r="E8" s="1487">
        <f t="shared" si="2"/>
        <v>2011</v>
      </c>
      <c r="F8" s="1493">
        <v>15</v>
      </c>
      <c r="G8" s="1494">
        <v>1179</v>
      </c>
      <c r="H8" s="1491">
        <v>4</v>
      </c>
      <c r="I8" s="1492">
        <v>174</v>
      </c>
      <c r="J8" s="1493">
        <v>5</v>
      </c>
      <c r="K8" s="1492">
        <v>658</v>
      </c>
      <c r="M8" s="1497" t="s">
        <v>648</v>
      </c>
      <c r="N8" s="1498" t="s">
        <v>681</v>
      </c>
      <c r="O8" s="1499">
        <f t="shared" si="0"/>
        <v>24</v>
      </c>
      <c r="P8" s="1500">
        <f t="shared" si="0"/>
        <v>936</v>
      </c>
      <c r="Q8" s="1501">
        <v>14</v>
      </c>
      <c r="R8" s="1502">
        <v>726</v>
      </c>
      <c r="S8" s="1499">
        <v>2</v>
      </c>
      <c r="T8" s="1500">
        <v>72</v>
      </c>
      <c r="U8" s="1501">
        <v>8</v>
      </c>
      <c r="V8" s="1500">
        <v>138</v>
      </c>
    </row>
    <row r="9" spans="1:22" ht="27.75" customHeight="1">
      <c r="A9" s="371"/>
      <c r="B9" s="1495"/>
      <c r="C9" s="1440" t="s">
        <v>640</v>
      </c>
      <c r="D9" s="1486">
        <f t="shared" si="2"/>
        <v>2</v>
      </c>
      <c r="E9" s="1487">
        <f t="shared" si="2"/>
        <v>158</v>
      </c>
      <c r="F9" s="1493">
        <v>1</v>
      </c>
      <c r="G9" s="1494">
        <v>132</v>
      </c>
      <c r="H9" s="1491"/>
      <c r="I9" s="1492"/>
      <c r="J9" s="1493">
        <v>1</v>
      </c>
      <c r="K9" s="1492">
        <v>26</v>
      </c>
      <c r="M9" s="1503"/>
      <c r="N9" s="1440" t="s">
        <v>689</v>
      </c>
      <c r="O9" s="1491"/>
      <c r="P9" s="1492"/>
      <c r="Q9" s="1493"/>
      <c r="R9" s="1494"/>
      <c r="S9" s="1491"/>
      <c r="T9" s="1492"/>
      <c r="U9" s="1493"/>
      <c r="V9" s="1492"/>
    </row>
    <row r="10" spans="1:22" ht="27.75" customHeight="1">
      <c r="A10" s="371"/>
      <c r="B10" s="1495"/>
      <c r="C10" s="1440" t="s">
        <v>641</v>
      </c>
      <c r="D10" s="1486">
        <f t="shared" si="2"/>
        <v>21</v>
      </c>
      <c r="E10" s="1487">
        <f t="shared" si="2"/>
        <v>810</v>
      </c>
      <c r="F10" s="1493">
        <v>5</v>
      </c>
      <c r="G10" s="1494">
        <v>264</v>
      </c>
      <c r="H10" s="1491"/>
      <c r="I10" s="1492"/>
      <c r="J10" s="1493">
        <v>16</v>
      </c>
      <c r="K10" s="1492">
        <v>546</v>
      </c>
      <c r="M10" s="1504"/>
      <c r="N10" s="1505" t="s">
        <v>690</v>
      </c>
      <c r="O10" s="1506"/>
      <c r="P10" s="1507"/>
      <c r="Q10" s="1508"/>
      <c r="R10" s="1509"/>
      <c r="S10" s="1506"/>
      <c r="T10" s="1507"/>
      <c r="U10" s="1508"/>
      <c r="V10" s="1507"/>
    </row>
    <row r="11" spans="1:22" ht="27.75" customHeight="1">
      <c r="A11" s="371"/>
      <c r="B11" s="1495"/>
      <c r="C11" s="1440" t="s">
        <v>642</v>
      </c>
      <c r="D11" s="1486">
        <f t="shared" si="2"/>
        <v>2</v>
      </c>
      <c r="E11" s="1487">
        <f t="shared" si="2"/>
        <v>31</v>
      </c>
      <c r="F11" s="1493"/>
      <c r="G11" s="1494"/>
      <c r="H11" s="1491"/>
      <c r="I11" s="1492"/>
      <c r="J11" s="1493">
        <v>2</v>
      </c>
      <c r="K11" s="1492">
        <v>31</v>
      </c>
      <c r="M11" s="1510" t="s">
        <v>691</v>
      </c>
      <c r="N11" s="1480" t="s">
        <v>681</v>
      </c>
      <c r="O11" s="1481">
        <f>Q11+S11+U11</f>
        <v>3</v>
      </c>
      <c r="P11" s="1482">
        <f>R11+T11+V11</f>
        <v>94</v>
      </c>
      <c r="Q11" s="1483">
        <f aca="true" t="shared" si="3" ref="Q11:V11">SUM(Q12:Q15)</f>
        <v>1</v>
      </c>
      <c r="R11" s="1484">
        <f t="shared" si="3"/>
        <v>4</v>
      </c>
      <c r="S11" s="1481">
        <f t="shared" si="3"/>
        <v>0</v>
      </c>
      <c r="T11" s="1482">
        <f t="shared" si="3"/>
        <v>0</v>
      </c>
      <c r="U11" s="1483">
        <f t="shared" si="3"/>
        <v>2</v>
      </c>
      <c r="V11" s="1482">
        <f t="shared" si="3"/>
        <v>90</v>
      </c>
    </row>
    <row r="12" spans="1:22" ht="27.75" customHeight="1">
      <c r="A12" s="371"/>
      <c r="B12" s="1495"/>
      <c r="C12" s="1440" t="s">
        <v>643</v>
      </c>
      <c r="D12" s="1486">
        <f t="shared" si="2"/>
        <v>8</v>
      </c>
      <c r="E12" s="1487">
        <f t="shared" si="2"/>
        <v>115</v>
      </c>
      <c r="F12" s="1493"/>
      <c r="G12" s="1494"/>
      <c r="H12" s="1491"/>
      <c r="I12" s="1492"/>
      <c r="J12" s="1493">
        <v>8</v>
      </c>
      <c r="K12" s="1492">
        <v>115</v>
      </c>
      <c r="M12" s="1511"/>
      <c r="N12" s="1440" t="s">
        <v>692</v>
      </c>
      <c r="O12" s="1491"/>
      <c r="P12" s="1492"/>
      <c r="Q12" s="1493"/>
      <c r="R12" s="1494"/>
      <c r="S12" s="1491"/>
      <c r="T12" s="1492"/>
      <c r="U12" s="1493"/>
      <c r="V12" s="1492"/>
    </row>
    <row r="13" spans="1:22" ht="27.75" customHeight="1">
      <c r="A13" s="371"/>
      <c r="B13" s="1512"/>
      <c r="C13" s="1513" t="s">
        <v>612</v>
      </c>
      <c r="D13" s="1514">
        <f t="shared" si="2"/>
        <v>180</v>
      </c>
      <c r="E13" s="1515">
        <f t="shared" si="2"/>
        <v>13589</v>
      </c>
      <c r="F13" s="1516">
        <f aca="true" t="shared" si="4" ref="F13:K13">SUM(F5:F12)</f>
        <v>131</v>
      </c>
      <c r="G13" s="1517">
        <f>SUM(G5:G12)</f>
        <v>11719</v>
      </c>
      <c r="H13" s="1514">
        <f t="shared" si="4"/>
        <v>7</v>
      </c>
      <c r="I13" s="1515">
        <f t="shared" si="4"/>
        <v>259</v>
      </c>
      <c r="J13" s="1516">
        <f t="shared" si="4"/>
        <v>42</v>
      </c>
      <c r="K13" s="1515">
        <f t="shared" si="4"/>
        <v>1611</v>
      </c>
      <c r="M13" s="1511"/>
      <c r="N13" s="1440" t="s">
        <v>693</v>
      </c>
      <c r="O13" s="1491">
        <f aca="true" t="shared" si="5" ref="O13:P19">Q13+S13+U13</f>
        <v>1</v>
      </c>
      <c r="P13" s="1492">
        <f t="shared" si="5"/>
        <v>80</v>
      </c>
      <c r="Q13" s="1493"/>
      <c r="R13" s="1494"/>
      <c r="S13" s="1491"/>
      <c r="T13" s="1492"/>
      <c r="U13" s="1493">
        <v>1</v>
      </c>
      <c r="V13" s="1492">
        <v>80</v>
      </c>
    </row>
    <row r="14" spans="1:22" ht="27.75" customHeight="1">
      <c r="A14" s="371"/>
      <c r="B14" s="1518" t="s">
        <v>694</v>
      </c>
      <c r="C14" s="1480" t="s">
        <v>681</v>
      </c>
      <c r="D14" s="1519">
        <f t="shared" si="2"/>
        <v>28</v>
      </c>
      <c r="E14" s="1500">
        <f t="shared" si="2"/>
        <v>1497</v>
      </c>
      <c r="F14" s="1483">
        <f aca="true" t="shared" si="6" ref="F14:K14">SUM(F15:F19)</f>
        <v>16</v>
      </c>
      <c r="G14" s="1484">
        <f>SUM(G15:G19)</f>
        <v>919</v>
      </c>
      <c r="H14" s="1481">
        <f t="shared" si="6"/>
        <v>6</v>
      </c>
      <c r="I14" s="1482">
        <f t="shared" si="6"/>
        <v>379</v>
      </c>
      <c r="J14" s="1483">
        <f t="shared" si="6"/>
        <v>6</v>
      </c>
      <c r="K14" s="1482">
        <f t="shared" si="6"/>
        <v>199</v>
      </c>
      <c r="M14" s="1511"/>
      <c r="N14" s="1440" t="s">
        <v>695</v>
      </c>
      <c r="O14" s="1491">
        <f t="shared" si="5"/>
        <v>1</v>
      </c>
      <c r="P14" s="1492">
        <f t="shared" si="5"/>
        <v>10</v>
      </c>
      <c r="Q14" s="1493"/>
      <c r="R14" s="1494"/>
      <c r="S14" s="1491"/>
      <c r="T14" s="1492"/>
      <c r="U14" s="1493">
        <v>1</v>
      </c>
      <c r="V14" s="1492">
        <v>10</v>
      </c>
    </row>
    <row r="15" spans="1:22" ht="27.75" customHeight="1">
      <c r="A15" s="371"/>
      <c r="B15" s="1520"/>
      <c r="C15" s="1440" t="s">
        <v>696</v>
      </c>
      <c r="D15" s="1486"/>
      <c r="E15" s="1487"/>
      <c r="F15" s="1493">
        <v>1</v>
      </c>
      <c r="G15" s="1494">
        <v>135</v>
      </c>
      <c r="H15" s="1491"/>
      <c r="I15" s="1492"/>
      <c r="J15" s="1493"/>
      <c r="K15" s="1492"/>
      <c r="M15" s="1511"/>
      <c r="N15" s="1440" t="s">
        <v>697</v>
      </c>
      <c r="O15" s="1491">
        <f t="shared" si="5"/>
        <v>1</v>
      </c>
      <c r="P15" s="1492">
        <f t="shared" si="5"/>
        <v>4</v>
      </c>
      <c r="Q15" s="1493">
        <v>1</v>
      </c>
      <c r="R15" s="1494">
        <v>4</v>
      </c>
      <c r="S15" s="1491"/>
      <c r="T15" s="1492"/>
      <c r="U15" s="1493"/>
      <c r="V15" s="1492"/>
    </row>
    <row r="16" spans="1:22" ht="27.75" customHeight="1">
      <c r="A16" s="371"/>
      <c r="B16" s="1520"/>
      <c r="C16" s="1440" t="s">
        <v>698</v>
      </c>
      <c r="D16" s="1486">
        <f t="shared" si="2"/>
        <v>3</v>
      </c>
      <c r="E16" s="1487">
        <f t="shared" si="2"/>
        <v>165</v>
      </c>
      <c r="F16" s="1493">
        <v>2</v>
      </c>
      <c r="G16" s="1494">
        <v>148</v>
      </c>
      <c r="H16" s="1491"/>
      <c r="I16" s="1492"/>
      <c r="J16" s="1493">
        <v>1</v>
      </c>
      <c r="K16" s="1492">
        <v>17</v>
      </c>
      <c r="M16" s="1479" t="s">
        <v>699</v>
      </c>
      <c r="N16" s="1498" t="s">
        <v>681</v>
      </c>
      <c r="O16" s="1499">
        <f t="shared" si="5"/>
        <v>23</v>
      </c>
      <c r="P16" s="1500">
        <f t="shared" si="5"/>
        <v>831</v>
      </c>
      <c r="Q16" s="1501">
        <v>1</v>
      </c>
      <c r="R16" s="1502">
        <v>110</v>
      </c>
      <c r="S16" s="1499">
        <f>SUM(S17:S18)</f>
        <v>4</v>
      </c>
      <c r="T16" s="1500">
        <f>SUM(T17:T18)</f>
        <v>110</v>
      </c>
      <c r="U16" s="1501">
        <v>18</v>
      </c>
      <c r="V16" s="1500">
        <v>611</v>
      </c>
    </row>
    <row r="17" spans="1:22" ht="27.75" customHeight="1">
      <c r="A17" s="371"/>
      <c r="B17" s="1520"/>
      <c r="C17" s="1440" t="s">
        <v>148</v>
      </c>
      <c r="D17" s="1486">
        <f t="shared" si="2"/>
        <v>17</v>
      </c>
      <c r="E17" s="1487">
        <f t="shared" si="2"/>
        <v>776</v>
      </c>
      <c r="F17" s="1493">
        <v>10</v>
      </c>
      <c r="G17" s="1494">
        <v>483</v>
      </c>
      <c r="H17" s="1491">
        <v>4</v>
      </c>
      <c r="I17" s="1492">
        <v>159</v>
      </c>
      <c r="J17" s="1493">
        <v>3</v>
      </c>
      <c r="K17" s="1492">
        <v>134</v>
      </c>
      <c r="M17" s="1521"/>
      <c r="N17" s="1440" t="s">
        <v>700</v>
      </c>
      <c r="O17" s="1491">
        <f t="shared" si="5"/>
        <v>2</v>
      </c>
      <c r="P17" s="1492">
        <f t="shared" si="5"/>
        <v>67</v>
      </c>
      <c r="Q17" s="1493"/>
      <c r="R17" s="1494"/>
      <c r="S17" s="1491">
        <v>2</v>
      </c>
      <c r="T17" s="1492">
        <v>67</v>
      </c>
      <c r="U17" s="1493"/>
      <c r="V17" s="1492"/>
    </row>
    <row r="18" spans="1:22" ht="27.75" customHeight="1">
      <c r="A18" s="371"/>
      <c r="B18" s="1520"/>
      <c r="C18" s="1440" t="s">
        <v>149</v>
      </c>
      <c r="D18" s="1486">
        <f t="shared" si="2"/>
        <v>3</v>
      </c>
      <c r="E18" s="1487">
        <f t="shared" si="2"/>
        <v>118</v>
      </c>
      <c r="F18" s="1493">
        <v>2</v>
      </c>
      <c r="G18" s="1494">
        <v>95</v>
      </c>
      <c r="H18" s="1491"/>
      <c r="I18" s="1492"/>
      <c r="J18" s="1493">
        <v>1</v>
      </c>
      <c r="K18" s="1492">
        <v>23</v>
      </c>
      <c r="M18" s="1522"/>
      <c r="N18" s="1440" t="s">
        <v>701</v>
      </c>
      <c r="O18" s="1491">
        <f t="shared" si="5"/>
        <v>2</v>
      </c>
      <c r="P18" s="1492">
        <f t="shared" si="5"/>
        <v>43</v>
      </c>
      <c r="Q18" s="1493"/>
      <c r="R18" s="1494"/>
      <c r="S18" s="1491">
        <v>2</v>
      </c>
      <c r="T18" s="1492">
        <v>43</v>
      </c>
      <c r="U18" s="1493"/>
      <c r="V18" s="1492"/>
    </row>
    <row r="19" spans="1:22" ht="27.75" customHeight="1">
      <c r="A19" s="371"/>
      <c r="B19" s="1523"/>
      <c r="C19" s="1440" t="s">
        <v>702</v>
      </c>
      <c r="D19" s="1486">
        <f t="shared" si="2"/>
        <v>4</v>
      </c>
      <c r="E19" s="1487">
        <f t="shared" si="2"/>
        <v>303</v>
      </c>
      <c r="F19" s="1493">
        <v>1</v>
      </c>
      <c r="G19" s="1494">
        <v>58</v>
      </c>
      <c r="H19" s="1491">
        <v>2</v>
      </c>
      <c r="I19" s="1492">
        <v>220</v>
      </c>
      <c r="J19" s="1493">
        <v>1</v>
      </c>
      <c r="K19" s="1492">
        <v>25</v>
      </c>
      <c r="M19" s="1479" t="s">
        <v>651</v>
      </c>
      <c r="N19" s="1498" t="s">
        <v>681</v>
      </c>
      <c r="O19" s="1499">
        <f t="shared" si="5"/>
        <v>19</v>
      </c>
      <c r="P19" s="1500">
        <f t="shared" si="5"/>
        <v>361</v>
      </c>
      <c r="Q19" s="1501">
        <v>0</v>
      </c>
      <c r="R19" s="1502">
        <v>0</v>
      </c>
      <c r="S19" s="1499">
        <v>1</v>
      </c>
      <c r="T19" s="1500">
        <v>3</v>
      </c>
      <c r="U19" s="1501">
        <v>18</v>
      </c>
      <c r="V19" s="1500">
        <v>358</v>
      </c>
    </row>
    <row r="20" spans="1:22" ht="27.75" customHeight="1">
      <c r="A20" s="371"/>
      <c r="B20" s="1497" t="s">
        <v>703</v>
      </c>
      <c r="C20" s="1498" t="s">
        <v>681</v>
      </c>
      <c r="D20" s="1499">
        <f t="shared" si="2"/>
        <v>5</v>
      </c>
      <c r="E20" s="1500">
        <f t="shared" si="2"/>
        <v>93</v>
      </c>
      <c r="F20" s="1501"/>
      <c r="G20" s="1502"/>
      <c r="H20" s="1499"/>
      <c r="I20" s="1500"/>
      <c r="J20" s="1502">
        <v>5</v>
      </c>
      <c r="K20" s="1500">
        <v>93</v>
      </c>
      <c r="M20" s="1490"/>
      <c r="N20" s="1440" t="s">
        <v>704</v>
      </c>
      <c r="O20" s="1491"/>
      <c r="P20" s="1492"/>
      <c r="Q20" s="1493"/>
      <c r="R20" s="1494"/>
      <c r="S20" s="1491"/>
      <c r="T20" s="1492"/>
      <c r="U20" s="1493"/>
      <c r="V20" s="1492"/>
    </row>
    <row r="21" spans="1:22" ht="27.75" customHeight="1">
      <c r="A21" s="371"/>
      <c r="B21" s="1503" t="s">
        <v>705</v>
      </c>
      <c r="C21" s="1440" t="s">
        <v>15</v>
      </c>
      <c r="D21" s="1491"/>
      <c r="E21" s="1492"/>
      <c r="F21" s="1493"/>
      <c r="G21" s="1494"/>
      <c r="H21" s="1491"/>
      <c r="I21" s="1492"/>
      <c r="J21" s="1493"/>
      <c r="K21" s="1492"/>
      <c r="M21" s="1490"/>
      <c r="N21" s="1440" t="s">
        <v>706</v>
      </c>
      <c r="O21" s="1491"/>
      <c r="P21" s="1492"/>
      <c r="Q21" s="1493"/>
      <c r="R21" s="1494"/>
      <c r="S21" s="1491"/>
      <c r="T21" s="1492"/>
      <c r="U21" s="1493"/>
      <c r="V21" s="1492"/>
    </row>
    <row r="22" spans="1:22" ht="27.75" customHeight="1">
      <c r="A22" s="371"/>
      <c r="B22" s="1503" t="s">
        <v>707</v>
      </c>
      <c r="C22" s="1440" t="s">
        <v>708</v>
      </c>
      <c r="D22" s="1491"/>
      <c r="E22" s="1492"/>
      <c r="F22" s="1493"/>
      <c r="G22" s="1494"/>
      <c r="H22" s="1491"/>
      <c r="I22" s="1492"/>
      <c r="J22" s="1493"/>
      <c r="K22" s="1492"/>
      <c r="M22" s="1496"/>
      <c r="N22" s="1505" t="s">
        <v>709</v>
      </c>
      <c r="O22" s="1506"/>
      <c r="P22" s="1507"/>
      <c r="Q22" s="1508"/>
      <c r="R22" s="1509"/>
      <c r="S22" s="1506"/>
      <c r="T22" s="1507"/>
      <c r="U22" s="1508"/>
      <c r="V22" s="1507"/>
    </row>
    <row r="23" spans="1:22" ht="27.75" customHeight="1">
      <c r="A23" s="371"/>
      <c r="B23" s="1503" t="s">
        <v>710</v>
      </c>
      <c r="C23" s="1440" t="s">
        <v>13</v>
      </c>
      <c r="D23" s="1491"/>
      <c r="E23" s="1492"/>
      <c r="F23" s="1493"/>
      <c r="G23" s="1494"/>
      <c r="H23" s="1491"/>
      <c r="I23" s="1492"/>
      <c r="J23" s="1493"/>
      <c r="K23" s="1492"/>
      <c r="M23" s="1473" t="s">
        <v>711</v>
      </c>
      <c r="N23" s="1524"/>
      <c r="O23" s="1475">
        <f>D14+D20+O4+O8+O11+O16+O19</f>
        <v>115</v>
      </c>
      <c r="P23" s="1478">
        <f>E14+E20+P4+P8+P11+P16+P19</f>
        <v>4306</v>
      </c>
      <c r="Q23" s="1475">
        <f>F14+F20+Q4+Q8+Q11+Q16+Q19</f>
        <v>38</v>
      </c>
      <c r="R23" s="1476">
        <f>G14+G20+R4+R8+R11+R16+R19</f>
        <v>2034</v>
      </c>
      <c r="S23" s="1475">
        <f>H14+H20+S4+S8+S11+S16+S19</f>
        <v>13</v>
      </c>
      <c r="T23" s="1476">
        <f>I14+I20+T4+T8+T11+T16+T19</f>
        <v>564</v>
      </c>
      <c r="U23" s="1477">
        <f>J14+J20+U4+U8+U11+U16+U19</f>
        <v>64</v>
      </c>
      <c r="V23" s="1476">
        <f>K14+K20+V4+V8+V11+V16+V19</f>
        <v>1708</v>
      </c>
    </row>
    <row r="24" spans="1:22" ht="27.75" customHeight="1">
      <c r="A24" s="371"/>
      <c r="B24" s="1503" t="s">
        <v>712</v>
      </c>
      <c r="C24" s="1440" t="s">
        <v>713</v>
      </c>
      <c r="D24" s="1491"/>
      <c r="E24" s="1492"/>
      <c r="F24" s="1493"/>
      <c r="G24" s="1494"/>
      <c r="H24" s="1491"/>
      <c r="I24" s="1492"/>
      <c r="J24" s="1493"/>
      <c r="K24" s="1492"/>
      <c r="M24" s="1479" t="s">
        <v>669</v>
      </c>
      <c r="N24" s="1435" t="s">
        <v>714</v>
      </c>
      <c r="O24" s="1486">
        <f aca="true" t="shared" si="7" ref="O24:P26">Q24+S24+U24</f>
        <v>2</v>
      </c>
      <c r="P24" s="1487">
        <f t="shared" si="7"/>
        <v>164</v>
      </c>
      <c r="Q24" s="1488"/>
      <c r="R24" s="1489"/>
      <c r="S24" s="1486"/>
      <c r="T24" s="1487"/>
      <c r="U24" s="1488">
        <v>2</v>
      </c>
      <c r="V24" s="1487">
        <v>164</v>
      </c>
    </row>
    <row r="25" spans="1:22" ht="27.75" customHeight="1">
      <c r="A25" s="371"/>
      <c r="B25" s="1504" t="s">
        <v>715</v>
      </c>
      <c r="C25" s="1505" t="s">
        <v>716</v>
      </c>
      <c r="D25" s="1506"/>
      <c r="E25" s="1507"/>
      <c r="F25" s="1508"/>
      <c r="G25" s="1509"/>
      <c r="H25" s="1506"/>
      <c r="I25" s="1507"/>
      <c r="J25" s="1508"/>
      <c r="K25" s="1507"/>
      <c r="M25" s="1521"/>
      <c r="N25" s="1440" t="s">
        <v>717</v>
      </c>
      <c r="O25" s="1491"/>
      <c r="P25" s="1492"/>
      <c r="Q25" s="1493"/>
      <c r="R25" s="1494"/>
      <c r="S25" s="1491"/>
      <c r="T25" s="1492"/>
      <c r="U25" s="1493"/>
      <c r="V25" s="1492"/>
    </row>
    <row r="26" spans="1:22" ht="27.75" customHeight="1">
      <c r="A26" s="371"/>
      <c r="M26" s="1522"/>
      <c r="N26" s="1525" t="s">
        <v>718</v>
      </c>
      <c r="O26" s="1526">
        <f t="shared" si="7"/>
        <v>2</v>
      </c>
      <c r="P26" s="1527">
        <f t="shared" si="7"/>
        <v>164</v>
      </c>
      <c r="Q26" s="1528">
        <f aca="true" t="shared" si="8" ref="Q26:V26">SUM(Q24:Q25)</f>
        <v>0</v>
      </c>
      <c r="R26" s="1529">
        <f t="shared" si="8"/>
        <v>0</v>
      </c>
      <c r="S26" s="1526">
        <f t="shared" si="8"/>
        <v>0</v>
      </c>
      <c r="T26" s="1527">
        <f t="shared" si="8"/>
        <v>0</v>
      </c>
      <c r="U26" s="1528">
        <f t="shared" si="8"/>
        <v>2</v>
      </c>
      <c r="V26" s="1527">
        <f t="shared" si="8"/>
        <v>164</v>
      </c>
    </row>
    <row r="27" ht="18" customHeight="1">
      <c r="A27" s="371"/>
    </row>
    <row r="28" ht="22.5" customHeight="1">
      <c r="A28" s="371"/>
    </row>
    <row r="29" ht="22.5" customHeight="1">
      <c r="A29" s="371"/>
    </row>
    <row r="30" ht="22.5" customHeight="1">
      <c r="A30" s="371"/>
    </row>
    <row r="31" ht="22.5" customHeight="1">
      <c r="A31" s="371"/>
    </row>
    <row r="32" ht="22.5" customHeight="1">
      <c r="A32" s="371"/>
    </row>
    <row r="33" ht="22.5" customHeight="1">
      <c r="A33" s="371"/>
    </row>
    <row r="34" ht="22.5" customHeight="1">
      <c r="A34" s="371"/>
    </row>
    <row r="35" ht="22.5" customHeight="1">
      <c r="A35" s="371"/>
    </row>
    <row r="36" ht="22.5" customHeight="1">
      <c r="A36" s="371"/>
    </row>
    <row r="37" ht="22.5" customHeight="1">
      <c r="A37" s="371"/>
    </row>
    <row r="38" ht="22.5" customHeight="1">
      <c r="A38" s="371"/>
    </row>
    <row r="39" ht="22.5" customHeight="1">
      <c r="A39" s="371"/>
    </row>
    <row r="40" ht="22.5" customHeight="1">
      <c r="A40" s="371"/>
    </row>
    <row r="41" ht="22.5" customHeight="1">
      <c r="A41" s="371"/>
    </row>
    <row r="42" ht="22.5" customHeight="1">
      <c r="A42" s="371"/>
    </row>
    <row r="43" ht="22.5" customHeight="1">
      <c r="A43" s="371"/>
    </row>
    <row r="44" ht="22.5" customHeight="1">
      <c r="A44" s="371"/>
    </row>
    <row r="45" ht="22.5" customHeight="1">
      <c r="A45" s="371"/>
    </row>
    <row r="46" spans="1:12" ht="22.5" customHeight="1">
      <c r="A46" s="371"/>
      <c r="L46" s="371"/>
    </row>
    <row r="47" ht="22.5" customHeight="1">
      <c r="A47" s="371"/>
    </row>
    <row r="48" ht="22.5" customHeight="1">
      <c r="A48" s="371"/>
    </row>
    <row r="49" ht="22.5" customHeight="1">
      <c r="A49" s="371"/>
    </row>
    <row r="50" ht="22.5" customHeight="1">
      <c r="A50" s="371"/>
    </row>
    <row r="51" spans="1:11" ht="21" customHeight="1">
      <c r="A51" s="371"/>
      <c r="B51" s="371"/>
      <c r="C51" s="371"/>
      <c r="D51" s="371"/>
      <c r="E51" s="371"/>
      <c r="F51" s="371"/>
      <c r="G51" s="371"/>
      <c r="H51" s="371"/>
      <c r="I51" s="371"/>
      <c r="J51" s="371"/>
      <c r="K51" s="371"/>
    </row>
    <row r="52" spans="1:11" ht="21" customHeight="1">
      <c r="A52" s="3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</row>
    <row r="53" spans="1:11" ht="21" customHeight="1">
      <c r="A53" s="371"/>
      <c r="B53" s="371"/>
      <c r="C53" s="371"/>
      <c r="D53" s="371"/>
      <c r="E53" s="371"/>
      <c r="F53" s="371"/>
      <c r="G53" s="371"/>
      <c r="H53" s="371"/>
      <c r="I53" s="371"/>
      <c r="J53" s="371"/>
      <c r="K53" s="371"/>
    </row>
    <row r="54" spans="1:11" ht="21" customHeight="1">
      <c r="A54" s="371"/>
      <c r="B54" s="371"/>
      <c r="C54" s="371"/>
      <c r="D54" s="371"/>
      <c r="E54" s="371"/>
      <c r="F54" s="371"/>
      <c r="G54" s="371"/>
      <c r="H54" s="371"/>
      <c r="I54" s="371"/>
      <c r="J54" s="371"/>
      <c r="K54" s="371"/>
    </row>
    <row r="55" spans="1:11" ht="21" customHeight="1">
      <c r="A55" s="371"/>
      <c r="B55" s="371"/>
      <c r="C55" s="371"/>
      <c r="D55" s="371"/>
      <c r="E55" s="371"/>
      <c r="F55" s="371"/>
      <c r="G55" s="371"/>
      <c r="H55" s="371"/>
      <c r="I55" s="371"/>
      <c r="J55" s="371"/>
      <c r="K55" s="371"/>
    </row>
    <row r="56" spans="1:11" ht="21" customHeight="1">
      <c r="A56" s="371"/>
      <c r="B56" s="371"/>
      <c r="C56" s="371"/>
      <c r="D56" s="371"/>
      <c r="E56" s="371"/>
      <c r="F56" s="371"/>
      <c r="G56" s="371"/>
      <c r="H56" s="371"/>
      <c r="I56" s="371"/>
      <c r="J56" s="371"/>
      <c r="K56" s="371"/>
    </row>
    <row r="57" spans="1:11" ht="13.5">
      <c r="A57" s="371"/>
      <c r="B57" s="371"/>
      <c r="C57" s="371"/>
      <c r="D57" s="371"/>
      <c r="E57" s="371"/>
      <c r="F57" s="371"/>
      <c r="G57" s="371"/>
      <c r="H57" s="371"/>
      <c r="I57" s="371"/>
      <c r="J57" s="371"/>
      <c r="K57" s="371"/>
    </row>
    <row r="58" spans="1:11" ht="13.5">
      <c r="A58" s="371"/>
      <c r="B58" s="371"/>
      <c r="C58" s="371"/>
      <c r="D58" s="371"/>
      <c r="E58" s="371"/>
      <c r="F58" s="371"/>
      <c r="G58" s="371"/>
      <c r="H58" s="371"/>
      <c r="I58" s="371"/>
      <c r="J58" s="371"/>
      <c r="K58" s="371"/>
    </row>
    <row r="59" spans="1:11" ht="13.5">
      <c r="A59" s="371"/>
      <c r="B59" s="371"/>
      <c r="C59" s="371"/>
      <c r="D59" s="371"/>
      <c r="E59" s="371"/>
      <c r="F59" s="371"/>
      <c r="G59" s="371"/>
      <c r="H59" s="371"/>
      <c r="I59" s="371"/>
      <c r="J59" s="371"/>
      <c r="K59" s="371"/>
    </row>
    <row r="60" spans="1:11" ht="13.5">
      <c r="A60" s="371"/>
      <c r="B60" s="371"/>
      <c r="C60" s="371"/>
      <c r="D60" s="371"/>
      <c r="E60" s="371"/>
      <c r="F60" s="371"/>
      <c r="G60" s="371"/>
      <c r="H60" s="371"/>
      <c r="I60" s="371"/>
      <c r="J60" s="371"/>
      <c r="K60" s="371"/>
    </row>
    <row r="61" spans="1:11" ht="13.5">
      <c r="A61" s="371"/>
      <c r="B61" s="371"/>
      <c r="C61" s="371"/>
      <c r="D61" s="371"/>
      <c r="E61" s="371"/>
      <c r="F61" s="371"/>
      <c r="G61" s="371"/>
      <c r="H61" s="371"/>
      <c r="I61" s="371"/>
      <c r="J61" s="371"/>
      <c r="K61" s="371"/>
    </row>
    <row r="62" spans="1:11" ht="13.5">
      <c r="A62" s="371"/>
      <c r="B62" s="371"/>
      <c r="C62" s="371"/>
      <c r="D62" s="371"/>
      <c r="E62" s="371"/>
      <c r="F62" s="371"/>
      <c r="G62" s="371"/>
      <c r="H62" s="371"/>
      <c r="I62" s="371"/>
      <c r="J62" s="371"/>
      <c r="K62" s="371"/>
    </row>
    <row r="63" spans="1:11" ht="13.5">
      <c r="A63" s="371"/>
      <c r="B63" s="371"/>
      <c r="C63" s="371"/>
      <c r="D63" s="371"/>
      <c r="E63" s="371"/>
      <c r="F63" s="371"/>
      <c r="G63" s="371"/>
      <c r="H63" s="371"/>
      <c r="I63" s="371"/>
      <c r="J63" s="371"/>
      <c r="K63" s="371"/>
    </row>
    <row r="64" spans="1:11" ht="13.5">
      <c r="A64" s="371"/>
      <c r="B64" s="371"/>
      <c r="C64" s="371"/>
      <c r="D64" s="371"/>
      <c r="E64" s="371"/>
      <c r="F64" s="371"/>
      <c r="G64" s="371"/>
      <c r="H64" s="371"/>
      <c r="I64" s="371"/>
      <c r="J64" s="371"/>
      <c r="K64" s="371"/>
    </row>
    <row r="65" spans="1:11" ht="13.5">
      <c r="A65" s="371"/>
      <c r="B65" s="371"/>
      <c r="C65" s="371"/>
      <c r="D65" s="371"/>
      <c r="E65" s="371"/>
      <c r="F65" s="371"/>
      <c r="G65" s="371"/>
      <c r="H65" s="371"/>
      <c r="I65" s="371"/>
      <c r="J65" s="371"/>
      <c r="K65" s="371"/>
    </row>
    <row r="66" spans="1:11" ht="13.5">
      <c r="A66" s="371"/>
      <c r="B66" s="371"/>
      <c r="C66" s="371"/>
      <c r="D66" s="371"/>
      <c r="E66" s="371"/>
      <c r="F66" s="371"/>
      <c r="G66" s="371"/>
      <c r="H66" s="371"/>
      <c r="I66" s="371"/>
      <c r="J66" s="371"/>
      <c r="K66" s="371"/>
    </row>
    <row r="67" spans="1:11" ht="13.5">
      <c r="A67" s="371"/>
      <c r="B67" s="371"/>
      <c r="C67" s="371"/>
      <c r="D67" s="371"/>
      <c r="E67" s="371"/>
      <c r="F67" s="371"/>
      <c r="G67" s="371"/>
      <c r="H67" s="371"/>
      <c r="I67" s="371"/>
      <c r="J67" s="371"/>
      <c r="K67" s="371"/>
    </row>
    <row r="68" spans="1:11" ht="13.5">
      <c r="A68" s="371"/>
      <c r="B68" s="371"/>
      <c r="C68" s="371"/>
      <c r="D68" s="371"/>
      <c r="E68" s="371"/>
      <c r="F68" s="371"/>
      <c r="G68" s="371"/>
      <c r="H68" s="371"/>
      <c r="I68" s="371"/>
      <c r="J68" s="371"/>
      <c r="K68" s="371"/>
    </row>
    <row r="69" spans="1:11" ht="13.5">
      <c r="A69" s="371"/>
      <c r="B69" s="371"/>
      <c r="C69" s="371"/>
      <c r="D69" s="371"/>
      <c r="E69" s="371"/>
      <c r="F69" s="371"/>
      <c r="G69" s="371"/>
      <c r="H69" s="371"/>
      <c r="I69" s="371"/>
      <c r="J69" s="371"/>
      <c r="K69" s="371"/>
    </row>
    <row r="70" spans="1:11" ht="13.5">
      <c r="A70" s="371"/>
      <c r="B70" s="371"/>
      <c r="C70" s="371"/>
      <c r="D70" s="371"/>
      <c r="E70" s="371"/>
      <c r="F70" s="371"/>
      <c r="G70" s="371"/>
      <c r="H70" s="371"/>
      <c r="I70" s="371"/>
      <c r="J70" s="371"/>
      <c r="K70" s="371"/>
    </row>
    <row r="71" spans="1:11" ht="13.5">
      <c r="A71" s="371"/>
      <c r="B71" s="371"/>
      <c r="C71" s="371"/>
      <c r="D71" s="371"/>
      <c r="E71" s="371"/>
      <c r="F71" s="371"/>
      <c r="G71" s="371"/>
      <c r="H71" s="371"/>
      <c r="I71" s="371"/>
      <c r="J71" s="371"/>
      <c r="K71" s="371"/>
    </row>
    <row r="72" spans="1:11" ht="13.5">
      <c r="A72" s="371"/>
      <c r="B72" s="371"/>
      <c r="C72" s="371"/>
      <c r="D72" s="371"/>
      <c r="E72" s="371"/>
      <c r="F72" s="371"/>
      <c r="G72" s="371"/>
      <c r="H72" s="371"/>
      <c r="I72" s="371"/>
      <c r="J72" s="371"/>
      <c r="K72" s="371"/>
    </row>
    <row r="73" spans="1:11" ht="13.5">
      <c r="A73" s="371"/>
      <c r="B73" s="371"/>
      <c r="C73" s="371"/>
      <c r="D73" s="371"/>
      <c r="E73" s="371"/>
      <c r="F73" s="371"/>
      <c r="G73" s="371"/>
      <c r="H73" s="371"/>
      <c r="I73" s="371"/>
      <c r="J73" s="371"/>
      <c r="K73" s="371"/>
    </row>
    <row r="74" spans="1:11" ht="13.5">
      <c r="A74" s="371"/>
      <c r="B74" s="371"/>
      <c r="C74" s="371"/>
      <c r="D74" s="371"/>
      <c r="E74" s="371"/>
      <c r="F74" s="371"/>
      <c r="G74" s="371"/>
      <c r="H74" s="371"/>
      <c r="I74" s="371"/>
      <c r="J74" s="371"/>
      <c r="K74" s="371"/>
    </row>
    <row r="75" spans="1:11" ht="13.5">
      <c r="A75" s="371"/>
      <c r="B75" s="371"/>
      <c r="C75" s="371"/>
      <c r="D75" s="371"/>
      <c r="E75" s="371"/>
      <c r="F75" s="371"/>
      <c r="G75" s="371"/>
      <c r="H75" s="371"/>
      <c r="I75" s="371"/>
      <c r="J75" s="371"/>
      <c r="K75" s="371"/>
    </row>
    <row r="76" spans="1:11" ht="13.5">
      <c r="A76" s="371"/>
      <c r="B76" s="371"/>
      <c r="C76" s="371"/>
      <c r="D76" s="371"/>
      <c r="E76" s="371"/>
      <c r="F76" s="371"/>
      <c r="G76" s="371"/>
      <c r="H76" s="371"/>
      <c r="I76" s="371"/>
      <c r="J76" s="371"/>
      <c r="K76" s="371"/>
    </row>
    <row r="77" spans="1:11" ht="13.5">
      <c r="A77" s="371"/>
      <c r="B77" s="371"/>
      <c r="C77" s="371"/>
      <c r="D77" s="371"/>
      <c r="E77" s="371"/>
      <c r="F77" s="371"/>
      <c r="G77" s="371"/>
      <c r="H77" s="371"/>
      <c r="I77" s="371"/>
      <c r="J77" s="371"/>
      <c r="K77" s="371"/>
    </row>
    <row r="78" spans="1:11" ht="13.5">
      <c r="A78" s="371"/>
      <c r="B78" s="371"/>
      <c r="C78" s="371"/>
      <c r="D78" s="371"/>
      <c r="E78" s="371"/>
      <c r="F78" s="371"/>
      <c r="G78" s="371"/>
      <c r="H78" s="371"/>
      <c r="I78" s="371"/>
      <c r="J78" s="371"/>
      <c r="K78" s="371"/>
    </row>
    <row r="79" spans="1:11" ht="13.5">
      <c r="A79" s="371"/>
      <c r="B79" s="371"/>
      <c r="C79" s="371"/>
      <c r="D79" s="371"/>
      <c r="E79" s="371"/>
      <c r="F79" s="371"/>
      <c r="G79" s="371"/>
      <c r="H79" s="371"/>
      <c r="I79" s="371"/>
      <c r="J79" s="371"/>
      <c r="K79" s="371"/>
    </row>
    <row r="80" spans="1:11" ht="13.5">
      <c r="A80" s="371"/>
      <c r="B80" s="371"/>
      <c r="C80" s="371"/>
      <c r="D80" s="371"/>
      <c r="E80" s="371"/>
      <c r="F80" s="371"/>
      <c r="G80" s="371"/>
      <c r="H80" s="371"/>
      <c r="I80" s="371"/>
      <c r="J80" s="371"/>
      <c r="K80" s="371"/>
    </row>
    <row r="81" spans="1:11" ht="13.5">
      <c r="A81" s="371"/>
      <c r="B81" s="371"/>
      <c r="C81" s="371"/>
      <c r="D81" s="371"/>
      <c r="E81" s="371"/>
      <c r="F81" s="371"/>
      <c r="G81" s="371"/>
      <c r="H81" s="371"/>
      <c r="I81" s="371"/>
      <c r="J81" s="371"/>
      <c r="K81" s="371"/>
    </row>
    <row r="82" spans="1:11" ht="13.5">
      <c r="A82" s="371"/>
      <c r="B82" s="371"/>
      <c r="C82" s="371"/>
      <c r="D82" s="371"/>
      <c r="E82" s="371"/>
      <c r="F82" s="371"/>
      <c r="G82" s="371"/>
      <c r="H82" s="371"/>
      <c r="I82" s="371"/>
      <c r="J82" s="371"/>
      <c r="K82" s="371"/>
    </row>
    <row r="83" spans="1:11" ht="13.5">
      <c r="A83" s="371"/>
      <c r="B83" s="371"/>
      <c r="C83" s="371"/>
      <c r="D83" s="371"/>
      <c r="E83" s="371"/>
      <c r="F83" s="371"/>
      <c r="G83" s="371"/>
      <c r="H83" s="371"/>
      <c r="I83" s="371"/>
      <c r="J83" s="371"/>
      <c r="K83" s="371"/>
    </row>
    <row r="84" spans="1:11" ht="13.5">
      <c r="A84" s="371"/>
      <c r="B84" s="371"/>
      <c r="C84" s="371"/>
      <c r="D84" s="371"/>
      <c r="E84" s="371"/>
      <c r="F84" s="371"/>
      <c r="G84" s="371"/>
      <c r="H84" s="371"/>
      <c r="I84" s="371"/>
      <c r="J84" s="371"/>
      <c r="K84" s="371"/>
    </row>
    <row r="85" spans="1:11" ht="13.5">
      <c r="A85" s="371"/>
      <c r="B85" s="371"/>
      <c r="C85" s="371"/>
      <c r="D85" s="371"/>
      <c r="E85" s="371"/>
      <c r="F85" s="371"/>
      <c r="G85" s="371"/>
      <c r="H85" s="371"/>
      <c r="I85" s="371"/>
      <c r="J85" s="371"/>
      <c r="K85" s="371"/>
    </row>
    <row r="86" spans="1:11" ht="13.5">
      <c r="A86" s="371"/>
      <c r="B86" s="371"/>
      <c r="C86" s="371"/>
      <c r="D86" s="371"/>
      <c r="E86" s="371"/>
      <c r="F86" s="371"/>
      <c r="G86" s="371"/>
      <c r="H86" s="371"/>
      <c r="I86" s="371"/>
      <c r="J86" s="371"/>
      <c r="K86" s="371"/>
    </row>
    <row r="87" spans="1:11" ht="13.5">
      <c r="A87" s="371"/>
      <c r="B87" s="371"/>
      <c r="C87" s="371"/>
      <c r="D87" s="371"/>
      <c r="E87" s="371"/>
      <c r="F87" s="371"/>
      <c r="G87" s="371"/>
      <c r="H87" s="371"/>
      <c r="I87" s="371"/>
      <c r="J87" s="371"/>
      <c r="K87" s="371"/>
    </row>
    <row r="88" spans="1:11" ht="13.5">
      <c r="A88" s="371"/>
      <c r="B88" s="371"/>
      <c r="C88" s="371"/>
      <c r="D88" s="371"/>
      <c r="E88" s="371"/>
      <c r="F88" s="371"/>
      <c r="G88" s="371"/>
      <c r="H88" s="371"/>
      <c r="I88" s="371"/>
      <c r="J88" s="371"/>
      <c r="K88" s="371"/>
    </row>
    <row r="89" spans="1:11" ht="13.5">
      <c r="A89" s="371"/>
      <c r="B89" s="371"/>
      <c r="C89" s="371"/>
      <c r="D89" s="371"/>
      <c r="E89" s="371"/>
      <c r="F89" s="371"/>
      <c r="G89" s="371"/>
      <c r="H89" s="371"/>
      <c r="I89" s="371"/>
      <c r="J89" s="371"/>
      <c r="K89" s="371"/>
    </row>
    <row r="90" spans="1:11" ht="13.5">
      <c r="A90" s="371"/>
      <c r="B90" s="371"/>
      <c r="C90" s="371"/>
      <c r="D90" s="371"/>
      <c r="E90" s="371"/>
      <c r="F90" s="371"/>
      <c r="G90" s="371"/>
      <c r="H90" s="371"/>
      <c r="I90" s="371"/>
      <c r="J90" s="371"/>
      <c r="K90" s="371"/>
    </row>
    <row r="91" spans="1:11" ht="13.5">
      <c r="A91" s="371"/>
      <c r="B91" s="371"/>
      <c r="C91" s="371"/>
      <c r="D91" s="371"/>
      <c r="E91" s="371"/>
      <c r="F91" s="371"/>
      <c r="G91" s="371"/>
      <c r="H91" s="371"/>
      <c r="I91" s="371"/>
      <c r="J91" s="371"/>
      <c r="K91" s="371"/>
    </row>
    <row r="92" spans="1:11" ht="13.5">
      <c r="A92" s="371"/>
      <c r="B92" s="371"/>
      <c r="C92" s="371"/>
      <c r="D92" s="371"/>
      <c r="E92" s="371"/>
      <c r="F92" s="371"/>
      <c r="G92" s="371"/>
      <c r="H92" s="371"/>
      <c r="I92" s="371"/>
      <c r="J92" s="371"/>
      <c r="K92" s="371"/>
    </row>
    <row r="93" spans="1:11" ht="13.5">
      <c r="A93" s="371"/>
      <c r="B93" s="371"/>
      <c r="C93" s="371"/>
      <c r="D93" s="371"/>
      <c r="E93" s="371"/>
      <c r="F93" s="371"/>
      <c r="G93" s="371"/>
      <c r="H93" s="371"/>
      <c r="I93" s="371"/>
      <c r="J93" s="371"/>
      <c r="K93" s="371"/>
    </row>
    <row r="94" spans="1:11" ht="13.5">
      <c r="A94" s="371"/>
      <c r="B94" s="371"/>
      <c r="C94" s="371"/>
      <c r="D94" s="371"/>
      <c r="E94" s="371"/>
      <c r="F94" s="371"/>
      <c r="G94" s="371"/>
      <c r="H94" s="371"/>
      <c r="I94" s="371"/>
      <c r="J94" s="371"/>
      <c r="K94" s="371"/>
    </row>
    <row r="95" spans="1:11" ht="13.5">
      <c r="A95" s="371"/>
      <c r="B95" s="371"/>
      <c r="C95" s="371"/>
      <c r="D95" s="371"/>
      <c r="E95" s="371"/>
      <c r="F95" s="371"/>
      <c r="G95" s="371"/>
      <c r="H95" s="371"/>
      <c r="I95" s="371"/>
      <c r="J95" s="371"/>
      <c r="K95" s="371"/>
    </row>
    <row r="96" spans="1:11" ht="13.5">
      <c r="A96" s="371"/>
      <c r="B96" s="371"/>
      <c r="C96" s="371"/>
      <c r="D96" s="371"/>
      <c r="E96" s="371"/>
      <c r="F96" s="371"/>
      <c r="G96" s="371"/>
      <c r="H96" s="371"/>
      <c r="I96" s="371"/>
      <c r="J96" s="371"/>
      <c r="K96" s="371"/>
    </row>
    <row r="97" spans="1:11" ht="13.5">
      <c r="A97" s="371"/>
      <c r="B97" s="371"/>
      <c r="C97" s="371"/>
      <c r="D97" s="371"/>
      <c r="E97" s="371"/>
      <c r="F97" s="371"/>
      <c r="G97" s="371"/>
      <c r="H97" s="371"/>
      <c r="I97" s="371"/>
      <c r="J97" s="371"/>
      <c r="K97" s="371"/>
    </row>
    <row r="98" spans="1:11" ht="13.5">
      <c r="A98" s="371"/>
      <c r="B98" s="371"/>
      <c r="C98" s="371"/>
      <c r="D98" s="371"/>
      <c r="E98" s="371"/>
      <c r="F98" s="371"/>
      <c r="G98" s="371"/>
      <c r="H98" s="371"/>
      <c r="I98" s="371"/>
      <c r="J98" s="371"/>
      <c r="K98" s="371"/>
    </row>
    <row r="99" spans="1:11" ht="13.5">
      <c r="A99" s="371"/>
      <c r="B99" s="371"/>
      <c r="C99" s="371"/>
      <c r="D99" s="371"/>
      <c r="E99" s="371"/>
      <c r="F99" s="371"/>
      <c r="G99" s="371"/>
      <c r="H99" s="371"/>
      <c r="I99" s="371"/>
      <c r="J99" s="371"/>
      <c r="K99" s="371"/>
    </row>
    <row r="100" spans="1:11" ht="13.5">
      <c r="A100" s="371"/>
      <c r="B100" s="371"/>
      <c r="C100" s="371"/>
      <c r="D100" s="371"/>
      <c r="E100" s="371"/>
      <c r="F100" s="371"/>
      <c r="G100" s="371"/>
      <c r="H100" s="371"/>
      <c r="I100" s="371"/>
      <c r="J100" s="371"/>
      <c r="K100" s="371"/>
    </row>
    <row r="101" spans="1:11" ht="13.5">
      <c r="A101" s="371"/>
      <c r="B101" s="371"/>
      <c r="C101" s="371"/>
      <c r="D101" s="371"/>
      <c r="E101" s="371"/>
      <c r="F101" s="371"/>
      <c r="G101" s="371"/>
      <c r="H101" s="371"/>
      <c r="I101" s="371"/>
      <c r="J101" s="371"/>
      <c r="K101" s="371"/>
    </row>
    <row r="102" spans="1:11" ht="13.5">
      <c r="A102" s="371"/>
      <c r="B102" s="371"/>
      <c r="C102" s="371"/>
      <c r="D102" s="371"/>
      <c r="E102" s="371"/>
      <c r="F102" s="371"/>
      <c r="G102" s="371"/>
      <c r="H102" s="371"/>
      <c r="I102" s="371"/>
      <c r="J102" s="371"/>
      <c r="K102" s="371"/>
    </row>
    <row r="103" spans="1:11" ht="13.5">
      <c r="A103" s="371"/>
      <c r="B103" s="371"/>
      <c r="C103" s="371"/>
      <c r="D103" s="371"/>
      <c r="E103" s="371"/>
      <c r="F103" s="371"/>
      <c r="G103" s="371"/>
      <c r="H103" s="371"/>
      <c r="I103" s="371"/>
      <c r="J103" s="371"/>
      <c r="K103" s="371"/>
    </row>
    <row r="104" spans="1:11" ht="13.5">
      <c r="A104" s="371"/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</row>
    <row r="105" spans="1:11" ht="13.5">
      <c r="A105" s="371"/>
      <c r="B105" s="371"/>
      <c r="C105" s="371"/>
      <c r="D105" s="371"/>
      <c r="E105" s="371"/>
      <c r="F105" s="371"/>
      <c r="G105" s="371"/>
      <c r="H105" s="371"/>
      <c r="I105" s="371"/>
      <c r="J105" s="371"/>
      <c r="K105" s="371"/>
    </row>
    <row r="106" spans="1:11" ht="13.5">
      <c r="A106" s="371"/>
      <c r="B106" s="371"/>
      <c r="C106" s="371"/>
      <c r="D106" s="371"/>
      <c r="E106" s="371"/>
      <c r="F106" s="371"/>
      <c r="G106" s="371"/>
      <c r="H106" s="371"/>
      <c r="I106" s="371"/>
      <c r="J106" s="371"/>
      <c r="K106" s="371"/>
    </row>
    <row r="107" spans="1:11" ht="13.5">
      <c r="A107" s="371"/>
      <c r="B107" s="371"/>
      <c r="C107" s="371"/>
      <c r="D107" s="371"/>
      <c r="E107" s="371"/>
      <c r="F107" s="371"/>
      <c r="G107" s="371"/>
      <c r="H107" s="371"/>
      <c r="I107" s="371"/>
      <c r="J107" s="371"/>
      <c r="K107" s="371"/>
    </row>
    <row r="108" spans="1:11" ht="13.5">
      <c r="A108" s="371"/>
      <c r="B108" s="371"/>
      <c r="C108" s="371"/>
      <c r="D108" s="371"/>
      <c r="E108" s="371"/>
      <c r="F108" s="371"/>
      <c r="G108" s="371"/>
      <c r="H108" s="371"/>
      <c r="I108" s="371"/>
      <c r="J108" s="371"/>
      <c r="K108" s="371"/>
    </row>
    <row r="109" spans="1:11" ht="13.5">
      <c r="A109" s="371"/>
      <c r="B109" s="371"/>
      <c r="C109" s="371"/>
      <c r="D109" s="371"/>
      <c r="E109" s="371"/>
      <c r="F109" s="371"/>
      <c r="G109" s="371"/>
      <c r="H109" s="371"/>
      <c r="I109" s="371"/>
      <c r="J109" s="371"/>
      <c r="K109" s="371"/>
    </row>
    <row r="110" spans="1:11" ht="13.5">
      <c r="A110" s="371"/>
      <c r="B110" s="371"/>
      <c r="C110" s="371"/>
      <c r="D110" s="371"/>
      <c r="E110" s="371"/>
      <c r="F110" s="371"/>
      <c r="G110" s="371"/>
      <c r="H110" s="371"/>
      <c r="I110" s="371"/>
      <c r="J110" s="371"/>
      <c r="K110" s="371"/>
    </row>
    <row r="111" spans="1:11" ht="13.5">
      <c r="A111" s="371"/>
      <c r="B111" s="371"/>
      <c r="C111" s="371"/>
      <c r="D111" s="371"/>
      <c r="E111" s="371"/>
      <c r="F111" s="371"/>
      <c r="G111" s="371"/>
      <c r="H111" s="371"/>
      <c r="I111" s="371"/>
      <c r="J111" s="371"/>
      <c r="K111" s="371"/>
    </row>
    <row r="112" spans="1:11" ht="13.5">
      <c r="A112" s="371"/>
      <c r="B112" s="371"/>
      <c r="C112" s="371"/>
      <c r="D112" s="371"/>
      <c r="E112" s="371"/>
      <c r="F112" s="371"/>
      <c r="G112" s="371"/>
      <c r="H112" s="371"/>
      <c r="I112" s="371"/>
      <c r="J112" s="371"/>
      <c r="K112" s="371"/>
    </row>
    <row r="113" spans="1:11" ht="13.5">
      <c r="A113" s="371"/>
      <c r="B113" s="371"/>
      <c r="C113" s="371"/>
      <c r="D113" s="371"/>
      <c r="E113" s="371"/>
      <c r="F113" s="371"/>
      <c r="G113" s="371"/>
      <c r="H113" s="371"/>
      <c r="I113" s="371"/>
      <c r="J113" s="371"/>
      <c r="K113" s="371"/>
    </row>
    <row r="114" spans="1:11" ht="13.5">
      <c r="A114" s="371"/>
      <c r="B114" s="371"/>
      <c r="C114" s="371"/>
      <c r="D114" s="371"/>
      <c r="E114" s="371"/>
      <c r="F114" s="371"/>
      <c r="G114" s="371"/>
      <c r="H114" s="371"/>
      <c r="I114" s="371"/>
      <c r="J114" s="371"/>
      <c r="K114" s="371"/>
    </row>
    <row r="115" spans="1:11" ht="13.5">
      <c r="A115" s="371"/>
      <c r="B115" s="371"/>
      <c r="C115" s="371"/>
      <c r="D115" s="371"/>
      <c r="E115" s="371"/>
      <c r="F115" s="371"/>
      <c r="G115" s="371"/>
      <c r="H115" s="371"/>
      <c r="I115" s="371"/>
      <c r="J115" s="371"/>
      <c r="K115" s="371"/>
    </row>
    <row r="116" spans="1:11" ht="13.5">
      <c r="A116" s="371"/>
      <c r="B116" s="371"/>
      <c r="C116" s="371"/>
      <c r="D116" s="371"/>
      <c r="E116" s="371"/>
      <c r="F116" s="371"/>
      <c r="G116" s="371"/>
      <c r="H116" s="371"/>
      <c r="I116" s="371"/>
      <c r="J116" s="371"/>
      <c r="K116" s="371"/>
    </row>
    <row r="117" spans="1:11" ht="13.5">
      <c r="A117" s="371"/>
      <c r="B117" s="371"/>
      <c r="C117" s="371"/>
      <c r="D117" s="371"/>
      <c r="E117" s="371"/>
      <c r="F117" s="371"/>
      <c r="G117" s="371"/>
      <c r="H117" s="371"/>
      <c r="I117" s="371"/>
      <c r="J117" s="371"/>
      <c r="K117" s="371"/>
    </row>
    <row r="118" spans="1:11" ht="13.5">
      <c r="A118" s="371"/>
      <c r="B118" s="371"/>
      <c r="C118" s="371"/>
      <c r="D118" s="371"/>
      <c r="E118" s="371"/>
      <c r="F118" s="371"/>
      <c r="G118" s="371"/>
      <c r="H118" s="371"/>
      <c r="I118" s="371"/>
      <c r="J118" s="371"/>
      <c r="K118" s="371"/>
    </row>
    <row r="119" spans="1:11" ht="13.5">
      <c r="A119" s="371"/>
      <c r="B119" s="371"/>
      <c r="C119" s="371"/>
      <c r="D119" s="371"/>
      <c r="E119" s="371"/>
      <c r="F119" s="371"/>
      <c r="G119" s="371"/>
      <c r="H119" s="371"/>
      <c r="I119" s="371"/>
      <c r="J119" s="371"/>
      <c r="K119" s="371"/>
    </row>
    <row r="120" spans="1:11" ht="13.5">
      <c r="A120" s="371"/>
      <c r="B120" s="371"/>
      <c r="C120" s="371"/>
      <c r="D120" s="371"/>
      <c r="E120" s="371"/>
      <c r="F120" s="371"/>
      <c r="G120" s="371"/>
      <c r="H120" s="371"/>
      <c r="I120" s="371"/>
      <c r="J120" s="371"/>
      <c r="K120" s="371"/>
    </row>
    <row r="121" spans="1:11" ht="13.5">
      <c r="A121" s="371"/>
      <c r="B121" s="371"/>
      <c r="C121" s="371"/>
      <c r="D121" s="371"/>
      <c r="E121" s="371"/>
      <c r="F121" s="371"/>
      <c r="G121" s="371"/>
      <c r="H121" s="371"/>
      <c r="I121" s="371"/>
      <c r="J121" s="371"/>
      <c r="K121" s="371"/>
    </row>
    <row r="122" spans="1:11" ht="13.5">
      <c r="A122" s="371"/>
      <c r="B122" s="371"/>
      <c r="C122" s="371"/>
      <c r="D122" s="371"/>
      <c r="E122" s="371"/>
      <c r="F122" s="371"/>
      <c r="G122" s="371"/>
      <c r="H122" s="371"/>
      <c r="I122" s="371"/>
      <c r="J122" s="371"/>
      <c r="K122" s="371"/>
    </row>
    <row r="123" spans="1:11" ht="13.5">
      <c r="A123" s="371"/>
      <c r="B123" s="371"/>
      <c r="C123" s="371"/>
      <c r="D123" s="371"/>
      <c r="E123" s="371"/>
      <c r="F123" s="371"/>
      <c r="G123" s="371"/>
      <c r="H123" s="371"/>
      <c r="I123" s="371"/>
      <c r="J123" s="371"/>
      <c r="K123" s="371"/>
    </row>
    <row r="124" spans="1:11" ht="13.5">
      <c r="A124" s="371"/>
      <c r="B124" s="371"/>
      <c r="C124" s="371"/>
      <c r="D124" s="371"/>
      <c r="E124" s="371"/>
      <c r="F124" s="371"/>
      <c r="G124" s="371"/>
      <c r="H124" s="371"/>
      <c r="I124" s="371"/>
      <c r="J124" s="371"/>
      <c r="K124" s="371"/>
    </row>
    <row r="125" spans="1:11" ht="13.5">
      <c r="A125" s="371"/>
      <c r="B125" s="371"/>
      <c r="C125" s="371"/>
      <c r="D125" s="371"/>
      <c r="E125" s="371"/>
      <c r="F125" s="371"/>
      <c r="G125" s="371"/>
      <c r="H125" s="371"/>
      <c r="I125" s="371"/>
      <c r="J125" s="371"/>
      <c r="K125" s="371"/>
    </row>
    <row r="126" spans="1:11" ht="13.5">
      <c r="A126" s="371"/>
      <c r="B126" s="371"/>
      <c r="C126" s="371"/>
      <c r="D126" s="371"/>
      <c r="E126" s="371"/>
      <c r="F126" s="371"/>
      <c r="G126" s="371"/>
      <c r="H126" s="371"/>
      <c r="I126" s="371"/>
      <c r="J126" s="371"/>
      <c r="K126" s="371"/>
    </row>
    <row r="127" spans="1:11" ht="13.5">
      <c r="A127" s="371"/>
      <c r="B127" s="371"/>
      <c r="C127" s="371"/>
      <c r="D127" s="371"/>
      <c r="E127" s="371"/>
      <c r="F127" s="371"/>
      <c r="G127" s="371"/>
      <c r="H127" s="371"/>
      <c r="I127" s="371"/>
      <c r="J127" s="371"/>
      <c r="K127" s="371"/>
    </row>
    <row r="128" spans="1:11" ht="13.5">
      <c r="A128" s="371"/>
      <c r="B128" s="371"/>
      <c r="C128" s="371"/>
      <c r="D128" s="371"/>
      <c r="E128" s="371"/>
      <c r="F128" s="371"/>
      <c r="G128" s="371"/>
      <c r="H128" s="371"/>
      <c r="I128" s="371"/>
      <c r="J128" s="371"/>
      <c r="K128" s="371"/>
    </row>
    <row r="129" spans="1:11" ht="13.5">
      <c r="A129" s="371"/>
      <c r="B129" s="371"/>
      <c r="C129" s="371"/>
      <c r="D129" s="371"/>
      <c r="E129" s="371"/>
      <c r="F129" s="371"/>
      <c r="G129" s="371"/>
      <c r="H129" s="371"/>
      <c r="I129" s="371"/>
      <c r="J129" s="371"/>
      <c r="K129" s="371"/>
    </row>
    <row r="130" spans="1:11" ht="13.5">
      <c r="A130" s="371"/>
      <c r="B130" s="371"/>
      <c r="C130" s="371"/>
      <c r="D130" s="371"/>
      <c r="E130" s="371"/>
      <c r="F130" s="371"/>
      <c r="G130" s="371"/>
      <c r="H130" s="371"/>
      <c r="I130" s="371"/>
      <c r="J130" s="371"/>
      <c r="K130" s="371"/>
    </row>
    <row r="131" spans="1:11" ht="13.5">
      <c r="A131" s="371"/>
      <c r="B131" s="371"/>
      <c r="C131" s="371"/>
      <c r="D131" s="371"/>
      <c r="E131" s="371"/>
      <c r="F131" s="371"/>
      <c r="G131" s="371"/>
      <c r="H131" s="371"/>
      <c r="I131" s="371"/>
      <c r="J131" s="371"/>
      <c r="K131" s="371"/>
    </row>
    <row r="132" spans="1:11" ht="13.5">
      <c r="A132" s="371"/>
      <c r="B132" s="371"/>
      <c r="C132" s="371"/>
      <c r="D132" s="371"/>
      <c r="E132" s="371"/>
      <c r="F132" s="371"/>
      <c r="G132" s="371"/>
      <c r="H132" s="371"/>
      <c r="I132" s="371"/>
      <c r="J132" s="371"/>
      <c r="K132" s="371"/>
    </row>
    <row r="133" spans="1:11" ht="13.5">
      <c r="A133" s="371"/>
      <c r="B133" s="371"/>
      <c r="C133" s="371"/>
      <c r="D133" s="371"/>
      <c r="E133" s="371"/>
      <c r="F133" s="371"/>
      <c r="G133" s="371"/>
      <c r="H133" s="371"/>
      <c r="I133" s="371"/>
      <c r="J133" s="371"/>
      <c r="K133" s="371"/>
    </row>
    <row r="134" spans="1:11" ht="13.5">
      <c r="A134" s="371"/>
      <c r="B134" s="371"/>
      <c r="C134" s="371"/>
      <c r="D134" s="371"/>
      <c r="E134" s="371"/>
      <c r="F134" s="371"/>
      <c r="G134" s="371"/>
      <c r="H134" s="371"/>
      <c r="I134" s="371"/>
      <c r="J134" s="371"/>
      <c r="K134" s="371"/>
    </row>
    <row r="135" spans="1:11" ht="13.5">
      <c r="A135" s="371"/>
      <c r="B135" s="371"/>
      <c r="C135" s="371"/>
      <c r="D135" s="371"/>
      <c r="E135" s="371"/>
      <c r="F135" s="371"/>
      <c r="G135" s="371"/>
      <c r="H135" s="371"/>
      <c r="I135" s="371"/>
      <c r="J135" s="371"/>
      <c r="K135" s="371"/>
    </row>
    <row r="136" spans="1:11" ht="13.5">
      <c r="A136" s="371"/>
      <c r="B136" s="371"/>
      <c r="C136" s="371"/>
      <c r="D136" s="371"/>
      <c r="E136" s="371"/>
      <c r="F136" s="371"/>
      <c r="G136" s="371"/>
      <c r="H136" s="371"/>
      <c r="I136" s="371"/>
      <c r="J136" s="371"/>
      <c r="K136" s="371"/>
    </row>
    <row r="137" spans="1:11" ht="13.5">
      <c r="A137" s="371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</row>
    <row r="138" spans="1:11" ht="13.5">
      <c r="A138" s="371"/>
      <c r="B138" s="371"/>
      <c r="C138" s="371"/>
      <c r="D138" s="371"/>
      <c r="E138" s="371"/>
      <c r="F138" s="371"/>
      <c r="G138" s="371"/>
      <c r="H138" s="371"/>
      <c r="I138" s="371"/>
      <c r="J138" s="371"/>
      <c r="K138" s="371"/>
    </row>
    <row r="139" spans="1:11" ht="13.5">
      <c r="A139" s="371"/>
      <c r="B139" s="371"/>
      <c r="C139" s="371"/>
      <c r="D139" s="371"/>
      <c r="E139" s="371"/>
      <c r="F139" s="371"/>
      <c r="G139" s="371"/>
      <c r="H139" s="371"/>
      <c r="I139" s="371"/>
      <c r="J139" s="371"/>
      <c r="K139" s="371"/>
    </row>
    <row r="140" spans="1:11" ht="13.5">
      <c r="A140" s="371"/>
      <c r="B140" s="371"/>
      <c r="C140" s="371"/>
      <c r="D140" s="371"/>
      <c r="E140" s="371"/>
      <c r="F140" s="371"/>
      <c r="G140" s="371"/>
      <c r="H140" s="371"/>
      <c r="I140" s="371"/>
      <c r="J140" s="371"/>
      <c r="K140" s="371"/>
    </row>
    <row r="141" spans="1:11" ht="13.5">
      <c r="A141" s="371"/>
      <c r="B141" s="371"/>
      <c r="C141" s="371"/>
      <c r="D141" s="371"/>
      <c r="E141" s="371"/>
      <c r="F141" s="371"/>
      <c r="G141" s="371"/>
      <c r="H141" s="371"/>
      <c r="I141" s="371"/>
      <c r="J141" s="371"/>
      <c r="K141" s="371"/>
    </row>
    <row r="142" spans="1:11" ht="13.5">
      <c r="A142" s="371"/>
      <c r="B142" s="371"/>
      <c r="C142" s="371"/>
      <c r="D142" s="371"/>
      <c r="E142" s="371"/>
      <c r="F142" s="371"/>
      <c r="G142" s="371"/>
      <c r="H142" s="371"/>
      <c r="I142" s="371"/>
      <c r="J142" s="371"/>
      <c r="K142" s="371"/>
    </row>
    <row r="143" spans="1:11" ht="13.5">
      <c r="A143" s="371"/>
      <c r="B143" s="371"/>
      <c r="C143" s="371"/>
      <c r="D143" s="371"/>
      <c r="E143" s="371"/>
      <c r="F143" s="371"/>
      <c r="G143" s="371"/>
      <c r="H143" s="371"/>
      <c r="I143" s="371"/>
      <c r="J143" s="371"/>
      <c r="K143" s="371"/>
    </row>
    <row r="144" spans="1:11" ht="13.5">
      <c r="A144" s="371"/>
      <c r="B144" s="371"/>
      <c r="C144" s="371"/>
      <c r="D144" s="371"/>
      <c r="E144" s="371"/>
      <c r="F144" s="371"/>
      <c r="G144" s="371"/>
      <c r="H144" s="371"/>
      <c r="I144" s="371"/>
      <c r="J144" s="371"/>
      <c r="K144" s="371"/>
    </row>
    <row r="145" spans="1:11" ht="13.5">
      <c r="A145" s="371"/>
      <c r="B145" s="371"/>
      <c r="C145" s="371"/>
      <c r="D145" s="371"/>
      <c r="E145" s="371"/>
      <c r="F145" s="371"/>
      <c r="G145" s="371"/>
      <c r="H145" s="371"/>
      <c r="I145" s="371"/>
      <c r="J145" s="371"/>
      <c r="K145" s="371"/>
    </row>
    <row r="146" spans="1:11" ht="13.5">
      <c r="A146" s="371"/>
      <c r="B146" s="371"/>
      <c r="C146" s="371"/>
      <c r="D146" s="371"/>
      <c r="E146" s="371"/>
      <c r="F146" s="371"/>
      <c r="G146" s="371"/>
      <c r="H146" s="371"/>
      <c r="I146" s="371"/>
      <c r="J146" s="371"/>
      <c r="K146" s="371"/>
    </row>
    <row r="147" spans="1:11" ht="13.5">
      <c r="A147" s="371"/>
      <c r="B147" s="371"/>
      <c r="C147" s="371"/>
      <c r="D147" s="371"/>
      <c r="E147" s="371"/>
      <c r="F147" s="371"/>
      <c r="G147" s="371"/>
      <c r="H147" s="371"/>
      <c r="I147" s="371"/>
      <c r="J147" s="371"/>
      <c r="K147" s="371"/>
    </row>
    <row r="148" spans="1:11" ht="13.5">
      <c r="A148" s="371"/>
      <c r="B148" s="371"/>
      <c r="C148" s="371"/>
      <c r="D148" s="371"/>
      <c r="E148" s="371"/>
      <c r="F148" s="371"/>
      <c r="G148" s="371"/>
      <c r="H148" s="371"/>
      <c r="I148" s="371"/>
      <c r="J148" s="371"/>
      <c r="K148" s="371"/>
    </row>
    <row r="149" spans="1:11" ht="13.5">
      <c r="A149" s="371"/>
      <c r="B149" s="371"/>
      <c r="C149" s="371"/>
      <c r="D149" s="371"/>
      <c r="E149" s="371"/>
      <c r="F149" s="371"/>
      <c r="G149" s="371"/>
      <c r="H149" s="371"/>
      <c r="I149" s="371"/>
      <c r="J149" s="371"/>
      <c r="K149" s="371"/>
    </row>
    <row r="150" spans="1:11" ht="13.5">
      <c r="A150" s="371"/>
      <c r="B150" s="371"/>
      <c r="C150" s="371"/>
      <c r="D150" s="371"/>
      <c r="E150" s="371"/>
      <c r="F150" s="371"/>
      <c r="G150" s="371"/>
      <c r="H150" s="371"/>
      <c r="I150" s="371"/>
      <c r="J150" s="371"/>
      <c r="K150" s="371"/>
    </row>
    <row r="151" spans="1:11" ht="13.5">
      <c r="A151" s="371"/>
      <c r="B151" s="371"/>
      <c r="C151" s="371"/>
      <c r="D151" s="371"/>
      <c r="E151" s="371"/>
      <c r="F151" s="371"/>
      <c r="G151" s="371"/>
      <c r="H151" s="371"/>
      <c r="I151" s="371"/>
      <c r="J151" s="371"/>
      <c r="K151" s="371"/>
    </row>
    <row r="152" spans="1:11" ht="13.5">
      <c r="A152" s="371"/>
      <c r="B152" s="371"/>
      <c r="C152" s="371"/>
      <c r="D152" s="371"/>
      <c r="E152" s="371"/>
      <c r="F152" s="371"/>
      <c r="G152" s="371"/>
      <c r="H152" s="371"/>
      <c r="I152" s="371"/>
      <c r="J152" s="371"/>
      <c r="K152" s="371"/>
    </row>
    <row r="153" spans="1:11" ht="13.5">
      <c r="A153" s="371"/>
      <c r="B153" s="371"/>
      <c r="C153" s="371"/>
      <c r="D153" s="371"/>
      <c r="E153" s="371"/>
      <c r="F153" s="371"/>
      <c r="G153" s="371"/>
      <c r="H153" s="371"/>
      <c r="I153" s="371"/>
      <c r="J153" s="371"/>
      <c r="K153" s="371"/>
    </row>
    <row r="154" spans="1:11" ht="13.5">
      <c r="A154" s="371"/>
      <c r="B154" s="371"/>
      <c r="C154" s="371"/>
      <c r="D154" s="371"/>
      <c r="E154" s="371"/>
      <c r="F154" s="371"/>
      <c r="G154" s="371"/>
      <c r="H154" s="371"/>
      <c r="I154" s="371"/>
      <c r="J154" s="371"/>
      <c r="K154" s="371"/>
    </row>
    <row r="155" spans="1:11" ht="13.5">
      <c r="A155" s="371"/>
      <c r="B155" s="371"/>
      <c r="C155" s="371"/>
      <c r="D155" s="371"/>
      <c r="E155" s="371"/>
      <c r="F155" s="371"/>
      <c r="G155" s="371"/>
      <c r="H155" s="371"/>
      <c r="I155" s="371"/>
      <c r="J155" s="371"/>
      <c r="K155" s="371"/>
    </row>
    <row r="156" spans="2:11" ht="13.5">
      <c r="B156" s="371"/>
      <c r="C156" s="371"/>
      <c r="D156" s="371"/>
      <c r="E156" s="371"/>
      <c r="F156" s="371"/>
      <c r="G156" s="371"/>
      <c r="H156" s="371"/>
      <c r="I156" s="371"/>
      <c r="J156" s="371"/>
      <c r="K156" s="371"/>
    </row>
    <row r="157" spans="2:11" ht="13.5">
      <c r="B157" s="371"/>
      <c r="C157" s="371"/>
      <c r="D157" s="371"/>
      <c r="E157" s="371"/>
      <c r="F157" s="371"/>
      <c r="G157" s="371"/>
      <c r="H157" s="371"/>
      <c r="I157" s="371"/>
      <c r="J157" s="371"/>
      <c r="K157" s="371"/>
    </row>
    <row r="158" spans="2:11" ht="13.5">
      <c r="B158" s="371"/>
      <c r="C158" s="371"/>
      <c r="D158" s="371"/>
      <c r="E158" s="371"/>
      <c r="F158" s="371"/>
      <c r="G158" s="371"/>
      <c r="H158" s="371"/>
      <c r="I158" s="371"/>
      <c r="J158" s="371"/>
      <c r="K158" s="371"/>
    </row>
    <row r="159" spans="2:11" ht="13.5">
      <c r="B159" s="371"/>
      <c r="C159" s="371"/>
      <c r="D159" s="371"/>
      <c r="E159" s="371"/>
      <c r="F159" s="371"/>
      <c r="G159" s="371"/>
      <c r="H159" s="371"/>
      <c r="I159" s="371"/>
      <c r="J159" s="371"/>
      <c r="K159" s="371"/>
    </row>
    <row r="160" spans="2:11" ht="13.5">
      <c r="B160" s="371"/>
      <c r="C160" s="371"/>
      <c r="D160" s="371"/>
      <c r="E160" s="371"/>
      <c r="F160" s="371"/>
      <c r="G160" s="371"/>
      <c r="H160" s="371"/>
      <c r="I160" s="371"/>
      <c r="J160" s="371"/>
      <c r="K160" s="371"/>
    </row>
    <row r="161" spans="2:11" ht="13.5">
      <c r="B161" s="371"/>
      <c r="C161" s="371"/>
      <c r="D161" s="371"/>
      <c r="E161" s="371"/>
      <c r="F161" s="371"/>
      <c r="G161" s="371"/>
      <c r="H161" s="371"/>
      <c r="I161" s="371"/>
      <c r="J161" s="371"/>
      <c r="K161" s="371"/>
    </row>
    <row r="162" spans="2:11" ht="13.5">
      <c r="B162" s="371"/>
      <c r="C162" s="371"/>
      <c r="D162" s="371"/>
      <c r="E162" s="371"/>
      <c r="F162" s="371"/>
      <c r="G162" s="371"/>
      <c r="H162" s="371"/>
      <c r="I162" s="371"/>
      <c r="J162" s="371"/>
      <c r="K162" s="371"/>
    </row>
    <row r="163" spans="2:11" ht="13.5">
      <c r="B163" s="371"/>
      <c r="C163" s="371"/>
      <c r="D163" s="371"/>
      <c r="E163" s="371"/>
      <c r="F163" s="371"/>
      <c r="G163" s="371"/>
      <c r="H163" s="371"/>
      <c r="I163" s="371"/>
      <c r="J163" s="371"/>
      <c r="K163" s="371"/>
    </row>
    <row r="164" spans="2:11" ht="13.5">
      <c r="B164" s="371"/>
      <c r="C164" s="371"/>
      <c r="D164" s="371"/>
      <c r="E164" s="371"/>
      <c r="F164" s="371"/>
      <c r="G164" s="371"/>
      <c r="H164" s="371"/>
      <c r="I164" s="371"/>
      <c r="J164" s="371"/>
      <c r="K164" s="371"/>
    </row>
    <row r="165" spans="2:11" ht="13.5">
      <c r="B165" s="371"/>
      <c r="C165" s="371"/>
      <c r="D165" s="371"/>
      <c r="E165" s="371"/>
      <c r="F165" s="371"/>
      <c r="G165" s="371"/>
      <c r="H165" s="371"/>
      <c r="I165" s="371"/>
      <c r="J165" s="371"/>
      <c r="K165" s="371"/>
    </row>
    <row r="166" spans="2:11" ht="13.5">
      <c r="B166" s="371"/>
      <c r="C166" s="371"/>
      <c r="D166" s="371"/>
      <c r="E166" s="371"/>
      <c r="F166" s="371"/>
      <c r="G166" s="371"/>
      <c r="H166" s="371"/>
      <c r="I166" s="371"/>
      <c r="J166" s="371"/>
      <c r="K166" s="371"/>
    </row>
    <row r="167" spans="2:11" ht="13.5">
      <c r="B167" s="371"/>
      <c r="C167" s="371"/>
      <c r="D167" s="371"/>
      <c r="E167" s="371"/>
      <c r="F167" s="371"/>
      <c r="G167" s="371"/>
      <c r="H167" s="371"/>
      <c r="I167" s="371"/>
      <c r="J167" s="371"/>
      <c r="K167" s="371"/>
    </row>
    <row r="168" spans="2:11" ht="13.5">
      <c r="B168" s="371"/>
      <c r="C168" s="371"/>
      <c r="D168" s="371"/>
      <c r="E168" s="371"/>
      <c r="F168" s="371"/>
      <c r="G168" s="371"/>
      <c r="H168" s="371"/>
      <c r="I168" s="371"/>
      <c r="J168" s="371"/>
      <c r="K168" s="371"/>
    </row>
    <row r="169" spans="2:11" ht="13.5">
      <c r="B169" s="371"/>
      <c r="C169" s="371"/>
      <c r="D169" s="371"/>
      <c r="E169" s="371"/>
      <c r="F169" s="371"/>
      <c r="G169" s="371"/>
      <c r="H169" s="371"/>
      <c r="I169" s="371"/>
      <c r="J169" s="371"/>
      <c r="K169" s="371"/>
    </row>
    <row r="170" spans="2:11" ht="13.5">
      <c r="B170" s="371"/>
      <c r="C170" s="371"/>
      <c r="D170" s="371"/>
      <c r="E170" s="371"/>
      <c r="F170" s="371"/>
      <c r="G170" s="371"/>
      <c r="H170" s="371"/>
      <c r="I170" s="371"/>
      <c r="J170" s="371"/>
      <c r="K170" s="371"/>
    </row>
    <row r="171" spans="2:11" ht="13.5">
      <c r="B171" s="371"/>
      <c r="C171" s="371"/>
      <c r="D171" s="371"/>
      <c r="E171" s="371"/>
      <c r="F171" s="371"/>
      <c r="G171" s="371"/>
      <c r="H171" s="371"/>
      <c r="I171" s="371"/>
      <c r="J171" s="371"/>
      <c r="K171" s="371"/>
    </row>
    <row r="172" spans="2:11" ht="13.5">
      <c r="B172" s="371"/>
      <c r="C172" s="371"/>
      <c r="D172" s="371"/>
      <c r="E172" s="371"/>
      <c r="F172" s="371"/>
      <c r="G172" s="371"/>
      <c r="H172" s="371"/>
      <c r="I172" s="371"/>
      <c r="J172" s="371"/>
      <c r="K172" s="371"/>
    </row>
    <row r="173" spans="2:11" ht="13.5">
      <c r="B173" s="371"/>
      <c r="C173" s="371"/>
      <c r="D173" s="371"/>
      <c r="E173" s="371"/>
      <c r="F173" s="371"/>
      <c r="G173" s="371"/>
      <c r="H173" s="371"/>
      <c r="I173" s="371"/>
      <c r="J173" s="371"/>
      <c r="K173" s="371"/>
    </row>
    <row r="174" spans="2:11" ht="13.5">
      <c r="B174" s="371"/>
      <c r="C174" s="371"/>
      <c r="D174" s="371"/>
      <c r="E174" s="371"/>
      <c r="F174" s="371"/>
      <c r="G174" s="371"/>
      <c r="H174" s="371"/>
      <c r="I174" s="371"/>
      <c r="J174" s="371"/>
      <c r="K174" s="371"/>
    </row>
    <row r="175" spans="2:11" ht="13.5">
      <c r="B175" s="371"/>
      <c r="C175" s="371"/>
      <c r="D175" s="371"/>
      <c r="E175" s="371"/>
      <c r="F175" s="371"/>
      <c r="G175" s="371"/>
      <c r="H175" s="371"/>
      <c r="I175" s="371"/>
      <c r="J175" s="371"/>
      <c r="K175" s="371"/>
    </row>
    <row r="176" spans="2:11" ht="13.5">
      <c r="B176" s="371"/>
      <c r="C176" s="371"/>
      <c r="D176" s="371"/>
      <c r="E176" s="371"/>
      <c r="F176" s="371"/>
      <c r="G176" s="371"/>
      <c r="H176" s="371"/>
      <c r="I176" s="371"/>
      <c r="J176" s="371"/>
      <c r="K176" s="371"/>
    </row>
    <row r="177" spans="2:11" ht="13.5">
      <c r="B177" s="371"/>
      <c r="C177" s="371"/>
      <c r="D177" s="371"/>
      <c r="E177" s="371"/>
      <c r="F177" s="371"/>
      <c r="G177" s="371"/>
      <c r="H177" s="371"/>
      <c r="I177" s="371"/>
      <c r="J177" s="371"/>
      <c r="K177" s="371"/>
    </row>
    <row r="178" spans="2:11" ht="13.5">
      <c r="B178" s="371"/>
      <c r="C178" s="371"/>
      <c r="D178" s="371"/>
      <c r="E178" s="371"/>
      <c r="F178" s="371"/>
      <c r="G178" s="371"/>
      <c r="H178" s="371"/>
      <c r="I178" s="371"/>
      <c r="J178" s="371"/>
      <c r="K178" s="371"/>
    </row>
    <row r="179" spans="2:11" ht="13.5">
      <c r="B179" s="371"/>
      <c r="C179" s="371"/>
      <c r="D179" s="371"/>
      <c r="E179" s="371"/>
      <c r="F179" s="371"/>
      <c r="G179" s="371"/>
      <c r="H179" s="371"/>
      <c r="I179" s="371"/>
      <c r="J179" s="371"/>
      <c r="K179" s="371"/>
    </row>
    <row r="180" spans="2:11" ht="13.5">
      <c r="B180" s="371"/>
      <c r="C180" s="371"/>
      <c r="D180" s="371"/>
      <c r="E180" s="371"/>
      <c r="F180" s="371"/>
      <c r="G180" s="371"/>
      <c r="H180" s="371"/>
      <c r="I180" s="371"/>
      <c r="J180" s="371"/>
      <c r="K180" s="371"/>
    </row>
    <row r="181" spans="2:11" ht="13.5">
      <c r="B181" s="371"/>
      <c r="C181" s="371"/>
      <c r="D181" s="371"/>
      <c r="E181" s="371"/>
      <c r="F181" s="371"/>
      <c r="G181" s="371"/>
      <c r="H181" s="371"/>
      <c r="I181" s="371"/>
      <c r="J181" s="371"/>
      <c r="K181" s="371"/>
    </row>
    <row r="182" spans="2:11" ht="13.5">
      <c r="B182" s="371"/>
      <c r="C182" s="371"/>
      <c r="D182" s="371"/>
      <c r="E182" s="371"/>
      <c r="F182" s="371"/>
      <c r="G182" s="371"/>
      <c r="H182" s="371"/>
      <c r="I182" s="371"/>
      <c r="J182" s="371"/>
      <c r="K182" s="371"/>
    </row>
    <row r="183" spans="2:11" ht="13.5">
      <c r="B183" s="371"/>
      <c r="C183" s="371"/>
      <c r="D183" s="371"/>
      <c r="E183" s="371"/>
      <c r="F183" s="371"/>
      <c r="G183" s="371"/>
      <c r="H183" s="371"/>
      <c r="I183" s="371"/>
      <c r="J183" s="371"/>
      <c r="K183" s="371"/>
    </row>
    <row r="184" spans="2:11" ht="13.5">
      <c r="B184" s="371"/>
      <c r="C184" s="371"/>
      <c r="D184" s="371"/>
      <c r="E184" s="371"/>
      <c r="F184" s="371"/>
      <c r="G184" s="371"/>
      <c r="H184" s="371"/>
      <c r="I184" s="371"/>
      <c r="J184" s="371"/>
      <c r="K184" s="371"/>
    </row>
    <row r="185" spans="2:11" ht="13.5">
      <c r="B185" s="371"/>
      <c r="C185" s="371"/>
      <c r="D185" s="371"/>
      <c r="E185" s="371"/>
      <c r="F185" s="371"/>
      <c r="G185" s="371"/>
      <c r="H185" s="371"/>
      <c r="I185" s="371"/>
      <c r="J185" s="371"/>
      <c r="K185" s="371"/>
    </row>
    <row r="186" spans="2:11" ht="13.5">
      <c r="B186" s="371"/>
      <c r="C186" s="371"/>
      <c r="D186" s="371"/>
      <c r="E186" s="371"/>
      <c r="F186" s="371"/>
      <c r="G186" s="371"/>
      <c r="H186" s="371"/>
      <c r="I186" s="371"/>
      <c r="J186" s="371"/>
      <c r="K186" s="371"/>
    </row>
    <row r="187" spans="2:11" ht="13.5">
      <c r="B187" s="371"/>
      <c r="C187" s="371"/>
      <c r="D187" s="371"/>
      <c r="E187" s="371"/>
      <c r="F187" s="371"/>
      <c r="G187" s="371"/>
      <c r="H187" s="371"/>
      <c r="I187" s="371"/>
      <c r="J187" s="371"/>
      <c r="K187" s="371"/>
    </row>
    <row r="188" spans="2:11" ht="13.5">
      <c r="B188" s="371"/>
      <c r="C188" s="371"/>
      <c r="D188" s="371"/>
      <c r="E188" s="371"/>
      <c r="F188" s="371"/>
      <c r="G188" s="371"/>
      <c r="H188" s="371"/>
      <c r="I188" s="371"/>
      <c r="J188" s="371"/>
      <c r="K188" s="371"/>
    </row>
    <row r="189" spans="2:11" ht="13.5">
      <c r="B189" s="371"/>
      <c r="C189" s="371"/>
      <c r="D189" s="371"/>
      <c r="E189" s="371"/>
      <c r="F189" s="371"/>
      <c r="G189" s="371"/>
      <c r="H189" s="371"/>
      <c r="I189" s="371"/>
      <c r="J189" s="371"/>
      <c r="K189" s="371"/>
    </row>
    <row r="190" spans="2:11" ht="13.5">
      <c r="B190" s="371"/>
      <c r="C190" s="371"/>
      <c r="D190" s="371"/>
      <c r="E190" s="371"/>
      <c r="F190" s="371"/>
      <c r="G190" s="371"/>
      <c r="H190" s="371"/>
      <c r="I190" s="371"/>
      <c r="J190" s="371"/>
      <c r="K190" s="371"/>
    </row>
    <row r="191" spans="2:11" ht="13.5">
      <c r="B191" s="371"/>
      <c r="C191" s="371"/>
      <c r="D191" s="371"/>
      <c r="E191" s="371"/>
      <c r="F191" s="371"/>
      <c r="G191" s="371"/>
      <c r="H191" s="371"/>
      <c r="I191" s="371"/>
      <c r="J191" s="371"/>
      <c r="K191" s="371"/>
    </row>
    <row r="192" spans="2:11" ht="13.5">
      <c r="B192" s="371"/>
      <c r="C192" s="371"/>
      <c r="D192" s="371"/>
      <c r="E192" s="371"/>
      <c r="F192" s="371"/>
      <c r="G192" s="371"/>
      <c r="H192" s="371"/>
      <c r="I192" s="371"/>
      <c r="J192" s="371"/>
      <c r="K192" s="371"/>
    </row>
    <row r="193" spans="2:11" ht="13.5">
      <c r="B193" s="371"/>
      <c r="C193" s="371"/>
      <c r="D193" s="371"/>
      <c r="E193" s="371"/>
      <c r="F193" s="371"/>
      <c r="G193" s="371"/>
      <c r="H193" s="371"/>
      <c r="I193" s="371"/>
      <c r="J193" s="371"/>
      <c r="K193" s="371"/>
    </row>
    <row r="194" spans="2:11" ht="13.5">
      <c r="B194" s="371"/>
      <c r="C194" s="371"/>
      <c r="D194" s="371"/>
      <c r="E194" s="371"/>
      <c r="F194" s="371"/>
      <c r="G194" s="371"/>
      <c r="H194" s="371"/>
      <c r="I194" s="371"/>
      <c r="J194" s="371"/>
      <c r="K194" s="371"/>
    </row>
    <row r="195" spans="2:11" ht="13.5">
      <c r="B195" s="371"/>
      <c r="C195" s="371"/>
      <c r="D195" s="371"/>
      <c r="E195" s="371"/>
      <c r="F195" s="371"/>
      <c r="G195" s="371"/>
      <c r="H195" s="371"/>
      <c r="I195" s="371"/>
      <c r="J195" s="371"/>
      <c r="K195" s="371"/>
    </row>
    <row r="196" spans="2:11" ht="13.5">
      <c r="B196" s="371"/>
      <c r="C196" s="371"/>
      <c r="D196" s="371"/>
      <c r="E196" s="371"/>
      <c r="F196" s="371"/>
      <c r="G196" s="371"/>
      <c r="H196" s="371"/>
      <c r="I196" s="371"/>
      <c r="J196" s="371"/>
      <c r="K196" s="371"/>
    </row>
    <row r="197" spans="2:11" ht="13.5">
      <c r="B197" s="371"/>
      <c r="C197" s="371"/>
      <c r="D197" s="371"/>
      <c r="E197" s="371"/>
      <c r="F197" s="371"/>
      <c r="G197" s="371"/>
      <c r="H197" s="371"/>
      <c r="I197" s="371"/>
      <c r="J197" s="371"/>
      <c r="K197" s="371"/>
    </row>
    <row r="198" spans="2:11" ht="13.5">
      <c r="B198" s="371"/>
      <c r="C198" s="371"/>
      <c r="D198" s="371"/>
      <c r="E198" s="371"/>
      <c r="F198" s="371"/>
      <c r="G198" s="371"/>
      <c r="H198" s="371"/>
      <c r="I198" s="371"/>
      <c r="J198" s="371"/>
      <c r="K198" s="371"/>
    </row>
    <row r="199" spans="2:11" ht="13.5">
      <c r="B199" s="371"/>
      <c r="C199" s="371"/>
      <c r="D199" s="371"/>
      <c r="E199" s="371"/>
      <c r="F199" s="371"/>
      <c r="G199" s="371"/>
      <c r="H199" s="371"/>
      <c r="I199" s="371"/>
      <c r="J199" s="371"/>
      <c r="K199" s="371"/>
    </row>
    <row r="200" spans="2:11" ht="13.5">
      <c r="B200" s="371"/>
      <c r="C200" s="371"/>
      <c r="D200" s="371"/>
      <c r="E200" s="371"/>
      <c r="F200" s="371"/>
      <c r="G200" s="371"/>
      <c r="H200" s="371"/>
      <c r="I200" s="371"/>
      <c r="J200" s="371"/>
      <c r="K200" s="371"/>
    </row>
    <row r="201" spans="2:11" ht="13.5">
      <c r="B201" s="371"/>
      <c r="C201" s="371"/>
      <c r="D201" s="371"/>
      <c r="E201" s="371"/>
      <c r="F201" s="371"/>
      <c r="G201" s="371"/>
      <c r="H201" s="371"/>
      <c r="I201" s="371"/>
      <c r="J201" s="371"/>
      <c r="K201" s="371"/>
    </row>
    <row r="202" spans="2:11" ht="13.5">
      <c r="B202" s="371"/>
      <c r="C202" s="371"/>
      <c r="D202" s="371"/>
      <c r="E202" s="371"/>
      <c r="F202" s="371"/>
      <c r="G202" s="371"/>
      <c r="H202" s="371"/>
      <c r="I202" s="371"/>
      <c r="J202" s="371"/>
      <c r="K202" s="371"/>
    </row>
    <row r="203" spans="2:11" ht="13.5">
      <c r="B203" s="371"/>
      <c r="C203" s="371"/>
      <c r="D203" s="371"/>
      <c r="E203" s="371"/>
      <c r="F203" s="371"/>
      <c r="G203" s="371"/>
      <c r="H203" s="371"/>
      <c r="I203" s="371"/>
      <c r="J203" s="371"/>
      <c r="K203" s="371"/>
    </row>
    <row r="204" spans="2:11" ht="13.5">
      <c r="B204" s="371"/>
      <c r="C204" s="371"/>
      <c r="D204" s="371"/>
      <c r="E204" s="371"/>
      <c r="F204" s="371"/>
      <c r="G204" s="371"/>
      <c r="H204" s="371"/>
      <c r="I204" s="371"/>
      <c r="J204" s="371"/>
      <c r="K204" s="371"/>
    </row>
    <row r="205" spans="2:11" ht="13.5">
      <c r="B205" s="371"/>
      <c r="C205" s="371"/>
      <c r="D205" s="371"/>
      <c r="E205" s="371"/>
      <c r="F205" s="371"/>
      <c r="G205" s="371"/>
      <c r="H205" s="371"/>
      <c r="I205" s="371"/>
      <c r="J205" s="371"/>
      <c r="K205" s="371"/>
    </row>
    <row r="206" spans="2:11" ht="13.5">
      <c r="B206" s="371"/>
      <c r="C206" s="371"/>
      <c r="D206" s="371"/>
      <c r="E206" s="371"/>
      <c r="F206" s="371"/>
      <c r="G206" s="371"/>
      <c r="H206" s="371"/>
      <c r="I206" s="371"/>
      <c r="J206" s="371"/>
      <c r="K206" s="371"/>
    </row>
    <row r="207" spans="2:11" ht="13.5">
      <c r="B207" s="371"/>
      <c r="C207" s="371"/>
      <c r="D207" s="371"/>
      <c r="E207" s="371"/>
      <c r="F207" s="371"/>
      <c r="G207" s="371"/>
      <c r="H207" s="371"/>
      <c r="I207" s="371"/>
      <c r="J207" s="371"/>
      <c r="K207" s="371"/>
    </row>
    <row r="208" spans="2:11" ht="13.5">
      <c r="B208" s="371"/>
      <c r="C208" s="371"/>
      <c r="D208" s="371"/>
      <c r="E208" s="371"/>
      <c r="F208" s="371"/>
      <c r="G208" s="371"/>
      <c r="H208" s="371"/>
      <c r="I208" s="371"/>
      <c r="J208" s="371"/>
      <c r="K208" s="371"/>
    </row>
    <row r="209" spans="2:11" ht="13.5">
      <c r="B209" s="371"/>
      <c r="C209" s="371"/>
      <c r="D209" s="371"/>
      <c r="E209" s="371"/>
      <c r="F209" s="371"/>
      <c r="G209" s="371"/>
      <c r="H209" s="371"/>
      <c r="I209" s="371"/>
      <c r="J209" s="371"/>
      <c r="K209" s="371"/>
    </row>
    <row r="210" spans="2:11" ht="13.5"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</row>
    <row r="211" spans="2:11" ht="13.5">
      <c r="B211" s="371"/>
      <c r="C211" s="371"/>
      <c r="D211" s="371"/>
      <c r="E211" s="371"/>
      <c r="F211" s="371"/>
      <c r="G211" s="371"/>
      <c r="H211" s="371"/>
      <c r="I211" s="371"/>
      <c r="J211" s="371"/>
      <c r="K211" s="371"/>
    </row>
    <row r="212" spans="2:11" ht="13.5">
      <c r="B212" s="371"/>
      <c r="C212" s="371"/>
      <c r="D212" s="371"/>
      <c r="E212" s="371"/>
      <c r="F212" s="371"/>
      <c r="G212" s="371"/>
      <c r="H212" s="371"/>
      <c r="I212" s="371"/>
      <c r="J212" s="371"/>
      <c r="K212" s="371"/>
    </row>
    <row r="213" spans="2:11" ht="13.5">
      <c r="B213" s="371"/>
      <c r="C213" s="371"/>
      <c r="D213" s="371"/>
      <c r="E213" s="371"/>
      <c r="F213" s="371"/>
      <c r="G213" s="371"/>
      <c r="H213" s="371"/>
      <c r="I213" s="371"/>
      <c r="J213" s="371"/>
      <c r="K213" s="371"/>
    </row>
    <row r="214" spans="2:11" ht="13.5">
      <c r="B214" s="371"/>
      <c r="C214" s="371"/>
      <c r="D214" s="371"/>
      <c r="E214" s="371"/>
      <c r="F214" s="371"/>
      <c r="G214" s="371"/>
      <c r="H214" s="371"/>
      <c r="I214" s="371"/>
      <c r="J214" s="371"/>
      <c r="K214" s="371"/>
    </row>
    <row r="215" spans="2:11" ht="13.5">
      <c r="B215" s="371"/>
      <c r="C215" s="371"/>
      <c r="D215" s="371"/>
      <c r="E215" s="371"/>
      <c r="F215" s="371"/>
      <c r="G215" s="371"/>
      <c r="H215" s="371"/>
      <c r="I215" s="371"/>
      <c r="J215" s="371"/>
      <c r="K215" s="371"/>
    </row>
    <row r="216" spans="2:11" ht="13.5">
      <c r="B216" s="371"/>
      <c r="C216" s="371"/>
      <c r="D216" s="371"/>
      <c r="E216" s="371"/>
      <c r="F216" s="371"/>
      <c r="G216" s="371"/>
      <c r="H216" s="371"/>
      <c r="I216" s="371"/>
      <c r="J216" s="371"/>
      <c r="K216" s="371"/>
    </row>
    <row r="217" spans="2:11" ht="13.5">
      <c r="B217" s="371"/>
      <c r="C217" s="371"/>
      <c r="D217" s="371"/>
      <c r="E217" s="371"/>
      <c r="F217" s="371"/>
      <c r="G217" s="371"/>
      <c r="H217" s="371"/>
      <c r="I217" s="371"/>
      <c r="J217" s="371"/>
      <c r="K217" s="371"/>
    </row>
    <row r="218" spans="2:11" ht="13.5">
      <c r="B218" s="371"/>
      <c r="C218" s="371"/>
      <c r="D218" s="371"/>
      <c r="E218" s="371"/>
      <c r="F218" s="371"/>
      <c r="G218" s="371"/>
      <c r="H218" s="371"/>
      <c r="I218" s="371"/>
      <c r="J218" s="371"/>
      <c r="K218" s="371"/>
    </row>
    <row r="219" spans="2:11" ht="13.5">
      <c r="B219" s="371"/>
      <c r="C219" s="371"/>
      <c r="D219" s="371"/>
      <c r="E219" s="371"/>
      <c r="F219" s="371"/>
      <c r="G219" s="371"/>
      <c r="H219" s="371"/>
      <c r="I219" s="371"/>
      <c r="J219" s="371"/>
      <c r="K219" s="371"/>
    </row>
    <row r="220" spans="2:11" ht="13.5">
      <c r="B220" s="371"/>
      <c r="C220" s="371"/>
      <c r="D220" s="371"/>
      <c r="E220" s="371"/>
      <c r="F220" s="371"/>
      <c r="G220" s="371"/>
      <c r="H220" s="371"/>
      <c r="I220" s="371"/>
      <c r="J220" s="371"/>
      <c r="K220" s="371"/>
    </row>
    <row r="221" spans="2:11" ht="13.5">
      <c r="B221" s="371"/>
      <c r="C221" s="371"/>
      <c r="D221" s="371"/>
      <c r="E221" s="371"/>
      <c r="F221" s="371"/>
      <c r="G221" s="371"/>
      <c r="H221" s="371"/>
      <c r="I221" s="371"/>
      <c r="J221" s="371"/>
      <c r="K221" s="371"/>
    </row>
    <row r="222" spans="2:11" ht="13.5">
      <c r="B222" s="371"/>
      <c r="C222" s="371"/>
      <c r="D222" s="371"/>
      <c r="E222" s="371"/>
      <c r="F222" s="371"/>
      <c r="G222" s="371"/>
      <c r="H222" s="371"/>
      <c r="I222" s="371"/>
      <c r="J222" s="371"/>
      <c r="K222" s="371"/>
    </row>
    <row r="223" spans="2:11" ht="13.5">
      <c r="B223" s="371"/>
      <c r="C223" s="371"/>
      <c r="D223" s="371"/>
      <c r="E223" s="371"/>
      <c r="F223" s="371"/>
      <c r="G223" s="371"/>
      <c r="H223" s="371"/>
      <c r="I223" s="371"/>
      <c r="J223" s="371"/>
      <c r="K223" s="371"/>
    </row>
    <row r="224" spans="2:11" ht="13.5">
      <c r="B224" s="371"/>
      <c r="C224" s="371"/>
      <c r="D224" s="371"/>
      <c r="E224" s="371"/>
      <c r="F224" s="371"/>
      <c r="G224" s="371"/>
      <c r="H224" s="371"/>
      <c r="I224" s="371"/>
      <c r="J224" s="371"/>
      <c r="K224" s="371"/>
    </row>
    <row r="225" spans="2:11" ht="13.5">
      <c r="B225" s="371"/>
      <c r="C225" s="371"/>
      <c r="D225" s="371"/>
      <c r="E225" s="371"/>
      <c r="F225" s="371"/>
      <c r="G225" s="371"/>
      <c r="H225" s="371"/>
      <c r="I225" s="371"/>
      <c r="J225" s="371"/>
      <c r="K225" s="371"/>
    </row>
    <row r="226" spans="2:11" ht="13.5">
      <c r="B226" s="371"/>
      <c r="C226" s="371"/>
      <c r="D226" s="371"/>
      <c r="E226" s="371"/>
      <c r="F226" s="371"/>
      <c r="G226" s="371"/>
      <c r="H226" s="371"/>
      <c r="I226" s="371"/>
      <c r="J226" s="371"/>
      <c r="K226" s="371"/>
    </row>
    <row r="227" spans="2:11" ht="13.5">
      <c r="B227" s="371"/>
      <c r="C227" s="371"/>
      <c r="D227" s="371"/>
      <c r="E227" s="371"/>
      <c r="F227" s="371"/>
      <c r="G227" s="371"/>
      <c r="H227" s="371"/>
      <c r="I227" s="371"/>
      <c r="J227" s="371"/>
      <c r="K227" s="371"/>
    </row>
    <row r="228" spans="2:11" ht="13.5">
      <c r="B228" s="371"/>
      <c r="C228" s="371"/>
      <c r="D228" s="371"/>
      <c r="E228" s="371"/>
      <c r="F228" s="371"/>
      <c r="G228" s="371"/>
      <c r="H228" s="371"/>
      <c r="I228" s="371"/>
      <c r="J228" s="371"/>
      <c r="K228" s="371"/>
    </row>
    <row r="229" spans="2:11" ht="13.5">
      <c r="B229" s="371"/>
      <c r="C229" s="371"/>
      <c r="D229" s="371"/>
      <c r="E229" s="371"/>
      <c r="F229" s="371"/>
      <c r="G229" s="371"/>
      <c r="H229" s="371"/>
      <c r="I229" s="371"/>
      <c r="J229" s="371"/>
      <c r="K229" s="371"/>
    </row>
    <row r="230" spans="2:11" ht="13.5">
      <c r="B230" s="371"/>
      <c r="C230" s="371"/>
      <c r="D230" s="371"/>
      <c r="E230" s="371"/>
      <c r="F230" s="371"/>
      <c r="G230" s="371"/>
      <c r="H230" s="371"/>
      <c r="I230" s="371"/>
      <c r="J230" s="371"/>
      <c r="K230" s="371"/>
    </row>
    <row r="231" spans="2:11" ht="13.5">
      <c r="B231" s="371"/>
      <c r="C231" s="371"/>
      <c r="D231" s="371"/>
      <c r="E231" s="371"/>
      <c r="F231" s="371"/>
      <c r="G231" s="371"/>
      <c r="H231" s="371"/>
      <c r="I231" s="371"/>
      <c r="J231" s="371"/>
      <c r="K231" s="371"/>
    </row>
    <row r="232" spans="2:11" ht="13.5">
      <c r="B232" s="371"/>
      <c r="C232" s="371"/>
      <c r="D232" s="371"/>
      <c r="E232" s="371"/>
      <c r="F232" s="371"/>
      <c r="G232" s="371"/>
      <c r="H232" s="371"/>
      <c r="I232" s="371"/>
      <c r="J232" s="371"/>
      <c r="K232" s="371"/>
    </row>
    <row r="233" spans="2:11" ht="13.5">
      <c r="B233" s="371"/>
      <c r="C233" s="371"/>
      <c r="D233" s="371"/>
      <c r="E233" s="371"/>
      <c r="F233" s="371"/>
      <c r="G233" s="371"/>
      <c r="H233" s="371"/>
      <c r="I233" s="371"/>
      <c r="J233" s="371"/>
      <c r="K233" s="371"/>
    </row>
    <row r="234" spans="2:11" ht="13.5">
      <c r="B234" s="371"/>
      <c r="C234" s="371"/>
      <c r="D234" s="371"/>
      <c r="E234" s="371"/>
      <c r="F234" s="371"/>
      <c r="G234" s="371"/>
      <c r="H234" s="371"/>
      <c r="I234" s="371"/>
      <c r="J234" s="371"/>
      <c r="K234" s="371"/>
    </row>
    <row r="235" spans="2:11" ht="13.5">
      <c r="B235" s="371"/>
      <c r="C235" s="371"/>
      <c r="D235" s="371"/>
      <c r="E235" s="371"/>
      <c r="F235" s="371"/>
      <c r="G235" s="371"/>
      <c r="H235" s="371"/>
      <c r="I235" s="371"/>
      <c r="J235" s="371"/>
      <c r="K235" s="371"/>
    </row>
    <row r="236" spans="2:11" ht="13.5">
      <c r="B236" s="371"/>
      <c r="C236" s="371"/>
      <c r="D236" s="371"/>
      <c r="E236" s="371"/>
      <c r="F236" s="371"/>
      <c r="G236" s="371"/>
      <c r="H236" s="371"/>
      <c r="I236" s="371"/>
      <c r="J236" s="371"/>
      <c r="K236" s="371"/>
    </row>
    <row r="237" spans="2:11" ht="13.5">
      <c r="B237" s="371"/>
      <c r="C237" s="371"/>
      <c r="D237" s="371"/>
      <c r="E237" s="371"/>
      <c r="F237" s="371"/>
      <c r="G237" s="371"/>
      <c r="H237" s="371"/>
      <c r="I237" s="371"/>
      <c r="J237" s="371"/>
      <c r="K237" s="371"/>
    </row>
    <row r="238" spans="2:11" ht="13.5">
      <c r="B238" s="371"/>
      <c r="C238" s="371"/>
      <c r="D238" s="371"/>
      <c r="E238" s="371"/>
      <c r="F238" s="371"/>
      <c r="G238" s="371"/>
      <c r="H238" s="371"/>
      <c r="I238" s="371"/>
      <c r="J238" s="371"/>
      <c r="K238" s="371"/>
    </row>
    <row r="239" spans="2:11" ht="13.5">
      <c r="B239" s="371"/>
      <c r="C239" s="371"/>
      <c r="D239" s="371"/>
      <c r="E239" s="371"/>
      <c r="F239" s="371"/>
      <c r="G239" s="371"/>
      <c r="H239" s="371"/>
      <c r="I239" s="371"/>
      <c r="J239" s="371"/>
      <c r="K239" s="371"/>
    </row>
    <row r="240" spans="2:11" ht="13.5">
      <c r="B240" s="371"/>
      <c r="C240" s="371"/>
      <c r="D240" s="371"/>
      <c r="E240" s="371"/>
      <c r="F240" s="371"/>
      <c r="G240" s="371"/>
      <c r="H240" s="371"/>
      <c r="I240" s="371"/>
      <c r="J240" s="371"/>
      <c r="K240" s="371"/>
    </row>
    <row r="241" spans="2:11" ht="13.5">
      <c r="B241" s="371"/>
      <c r="C241" s="371"/>
      <c r="D241" s="371"/>
      <c r="E241" s="371"/>
      <c r="F241" s="371"/>
      <c r="G241" s="371"/>
      <c r="H241" s="371"/>
      <c r="I241" s="371"/>
      <c r="J241" s="371"/>
      <c r="K241" s="371"/>
    </row>
    <row r="242" spans="2:11" ht="13.5">
      <c r="B242" s="371"/>
      <c r="C242" s="371"/>
      <c r="D242" s="371"/>
      <c r="E242" s="371"/>
      <c r="F242" s="371"/>
      <c r="G242" s="371"/>
      <c r="H242" s="371"/>
      <c r="I242" s="371"/>
      <c r="J242" s="371"/>
      <c r="K242" s="371"/>
    </row>
    <row r="243" spans="2:11" ht="13.5">
      <c r="B243" s="371"/>
      <c r="C243" s="371"/>
      <c r="D243" s="371"/>
      <c r="E243" s="371"/>
      <c r="F243" s="371"/>
      <c r="G243" s="371"/>
      <c r="H243" s="371"/>
      <c r="I243" s="371"/>
      <c r="J243" s="371"/>
      <c r="K243" s="371"/>
    </row>
    <row r="244" spans="2:11" ht="13.5">
      <c r="B244" s="371"/>
      <c r="C244" s="371"/>
      <c r="D244" s="371"/>
      <c r="E244" s="371"/>
      <c r="F244" s="371"/>
      <c r="G244" s="371"/>
      <c r="H244" s="371"/>
      <c r="I244" s="371"/>
      <c r="J244" s="371"/>
      <c r="K244" s="371"/>
    </row>
    <row r="245" spans="2:11" ht="13.5">
      <c r="B245" s="371"/>
      <c r="C245" s="371"/>
      <c r="D245" s="371"/>
      <c r="E245" s="371"/>
      <c r="F245" s="371"/>
      <c r="G245" s="371"/>
      <c r="H245" s="371"/>
      <c r="I245" s="371"/>
      <c r="J245" s="371"/>
      <c r="K245" s="371"/>
    </row>
    <row r="246" spans="2:11" ht="13.5">
      <c r="B246" s="371"/>
      <c r="C246" s="371"/>
      <c r="D246" s="371"/>
      <c r="E246" s="371"/>
      <c r="F246" s="371"/>
      <c r="G246" s="371"/>
      <c r="H246" s="371"/>
      <c r="I246" s="371"/>
      <c r="J246" s="371"/>
      <c r="K246" s="371"/>
    </row>
    <row r="247" spans="2:11" ht="13.5">
      <c r="B247" s="371"/>
      <c r="C247" s="371"/>
      <c r="D247" s="371"/>
      <c r="E247" s="371"/>
      <c r="F247" s="371"/>
      <c r="G247" s="371"/>
      <c r="H247" s="371"/>
      <c r="I247" s="371"/>
      <c r="J247" s="371"/>
      <c r="K247" s="371"/>
    </row>
    <row r="248" spans="2:11" ht="13.5">
      <c r="B248" s="371"/>
      <c r="C248" s="371"/>
      <c r="D248" s="371"/>
      <c r="E248" s="371"/>
      <c r="F248" s="371"/>
      <c r="G248" s="371"/>
      <c r="H248" s="371"/>
      <c r="I248" s="371"/>
      <c r="J248" s="371"/>
      <c r="K248" s="371"/>
    </row>
    <row r="249" spans="2:11" ht="13.5">
      <c r="B249" s="371"/>
      <c r="C249" s="371"/>
      <c r="D249" s="371"/>
      <c r="E249" s="371"/>
      <c r="F249" s="371"/>
      <c r="G249" s="371"/>
      <c r="H249" s="371"/>
      <c r="I249" s="371"/>
      <c r="J249" s="371"/>
      <c r="K249" s="371"/>
    </row>
    <row r="250" spans="2:11" ht="13.5">
      <c r="B250" s="371"/>
      <c r="C250" s="371"/>
      <c r="D250" s="371"/>
      <c r="E250" s="371"/>
      <c r="F250" s="371"/>
      <c r="G250" s="371"/>
      <c r="H250" s="371"/>
      <c r="I250" s="371"/>
      <c r="J250" s="371"/>
      <c r="K250" s="371"/>
    </row>
    <row r="251" spans="2:11" ht="13.5">
      <c r="B251" s="371"/>
      <c r="C251" s="371"/>
      <c r="D251" s="371"/>
      <c r="E251" s="371"/>
      <c r="F251" s="371"/>
      <c r="G251" s="371"/>
      <c r="H251" s="371"/>
      <c r="I251" s="371"/>
      <c r="J251" s="371"/>
      <c r="K251" s="371"/>
    </row>
    <row r="252" spans="2:11" ht="13.5">
      <c r="B252" s="371"/>
      <c r="C252" s="371"/>
      <c r="D252" s="371"/>
      <c r="E252" s="371"/>
      <c r="F252" s="371"/>
      <c r="G252" s="371"/>
      <c r="H252" s="371"/>
      <c r="I252" s="371"/>
      <c r="J252" s="371"/>
      <c r="K252" s="371"/>
    </row>
    <row r="253" spans="2:11" ht="13.5">
      <c r="B253" s="371"/>
      <c r="C253" s="371"/>
      <c r="D253" s="371"/>
      <c r="E253" s="371"/>
      <c r="F253" s="371"/>
      <c r="G253" s="371"/>
      <c r="H253" s="371"/>
      <c r="I253" s="371"/>
      <c r="J253" s="371"/>
      <c r="K253" s="371"/>
    </row>
    <row r="254" spans="2:11" ht="13.5">
      <c r="B254" s="371"/>
      <c r="C254" s="371"/>
      <c r="D254" s="371"/>
      <c r="E254" s="371"/>
      <c r="F254" s="371"/>
      <c r="G254" s="371"/>
      <c r="H254" s="371"/>
      <c r="I254" s="371"/>
      <c r="J254" s="371"/>
      <c r="K254" s="371"/>
    </row>
    <row r="255" spans="2:11" ht="13.5">
      <c r="B255" s="371"/>
      <c r="C255" s="371"/>
      <c r="D255" s="371"/>
      <c r="E255" s="371"/>
      <c r="F255" s="371"/>
      <c r="G255" s="371"/>
      <c r="H255" s="371"/>
      <c r="I255" s="371"/>
      <c r="J255" s="371"/>
      <c r="K255" s="371"/>
    </row>
    <row r="256" spans="2:11" ht="13.5">
      <c r="B256" s="371"/>
      <c r="C256" s="371"/>
      <c r="D256" s="371"/>
      <c r="E256" s="371"/>
      <c r="F256" s="371"/>
      <c r="G256" s="371"/>
      <c r="H256" s="371"/>
      <c r="I256" s="371"/>
      <c r="J256" s="371"/>
      <c r="K256" s="371"/>
    </row>
    <row r="257" spans="2:11" ht="13.5">
      <c r="B257" s="371"/>
      <c r="C257" s="371"/>
      <c r="D257" s="371"/>
      <c r="E257" s="371"/>
      <c r="F257" s="371"/>
      <c r="G257" s="371"/>
      <c r="H257" s="371"/>
      <c r="I257" s="371"/>
      <c r="J257" s="371"/>
      <c r="K257" s="371"/>
    </row>
    <row r="258" spans="2:11" ht="13.5">
      <c r="B258" s="371"/>
      <c r="C258" s="371"/>
      <c r="D258" s="371"/>
      <c r="E258" s="371"/>
      <c r="F258" s="371"/>
      <c r="G258" s="371"/>
      <c r="H258" s="371"/>
      <c r="I258" s="371"/>
      <c r="J258" s="371"/>
      <c r="K258" s="371"/>
    </row>
    <row r="259" spans="2:11" ht="13.5">
      <c r="B259" s="371"/>
      <c r="C259" s="371"/>
      <c r="D259" s="371"/>
      <c r="E259" s="371"/>
      <c r="F259" s="371"/>
      <c r="G259" s="371"/>
      <c r="H259" s="371"/>
      <c r="I259" s="371"/>
      <c r="J259" s="371"/>
      <c r="K259" s="371"/>
    </row>
    <row r="260" spans="2:11" ht="13.5">
      <c r="B260" s="371"/>
      <c r="C260" s="371"/>
      <c r="D260" s="371"/>
      <c r="E260" s="371"/>
      <c r="F260" s="371"/>
      <c r="G260" s="371"/>
      <c r="H260" s="371"/>
      <c r="I260" s="371"/>
      <c r="J260" s="371"/>
      <c r="K260" s="371"/>
    </row>
    <row r="261" spans="2:11" ht="13.5">
      <c r="B261" s="371"/>
      <c r="C261" s="371"/>
      <c r="D261" s="371"/>
      <c r="E261" s="371"/>
      <c r="F261" s="371"/>
      <c r="G261" s="371"/>
      <c r="H261" s="371"/>
      <c r="I261" s="371"/>
      <c r="J261" s="371"/>
      <c r="K261" s="371"/>
    </row>
    <row r="262" spans="2:11" ht="13.5">
      <c r="B262" s="371"/>
      <c r="C262" s="371"/>
      <c r="D262" s="371"/>
      <c r="E262" s="371"/>
      <c r="F262" s="371"/>
      <c r="G262" s="371"/>
      <c r="H262" s="371"/>
      <c r="I262" s="371"/>
      <c r="J262" s="371"/>
      <c r="K262" s="371"/>
    </row>
    <row r="263" spans="2:11" ht="13.5">
      <c r="B263" s="371"/>
      <c r="C263" s="371"/>
      <c r="D263" s="371"/>
      <c r="E263" s="371"/>
      <c r="F263" s="371"/>
      <c r="G263" s="371"/>
      <c r="H263" s="371"/>
      <c r="I263" s="371"/>
      <c r="J263" s="371"/>
      <c r="K263" s="371"/>
    </row>
    <row r="264" spans="2:11" ht="13.5">
      <c r="B264" s="371"/>
      <c r="C264" s="371"/>
      <c r="D264" s="371"/>
      <c r="E264" s="371"/>
      <c r="F264" s="371"/>
      <c r="G264" s="371"/>
      <c r="H264" s="371"/>
      <c r="I264" s="371"/>
      <c r="J264" s="371"/>
      <c r="K264" s="371"/>
    </row>
    <row r="265" spans="2:11" ht="13.5">
      <c r="B265" s="371"/>
      <c r="C265" s="371"/>
      <c r="D265" s="371"/>
      <c r="E265" s="371"/>
      <c r="F265" s="371"/>
      <c r="G265" s="371"/>
      <c r="H265" s="371"/>
      <c r="I265" s="371"/>
      <c r="J265" s="371"/>
      <c r="K265" s="371"/>
    </row>
    <row r="266" spans="2:11" ht="13.5">
      <c r="B266" s="371"/>
      <c r="C266" s="371"/>
      <c r="D266" s="371"/>
      <c r="E266" s="371"/>
      <c r="F266" s="371"/>
      <c r="G266" s="371"/>
      <c r="H266" s="371"/>
      <c r="I266" s="371"/>
      <c r="J266" s="371"/>
      <c r="K266" s="371"/>
    </row>
    <row r="267" spans="2:11" ht="13.5">
      <c r="B267" s="371"/>
      <c r="C267" s="371"/>
      <c r="D267" s="371"/>
      <c r="E267" s="371"/>
      <c r="F267" s="371"/>
      <c r="G267" s="371"/>
      <c r="H267" s="371"/>
      <c r="I267" s="371"/>
      <c r="J267" s="371"/>
      <c r="K267" s="371"/>
    </row>
    <row r="268" spans="2:11" ht="13.5">
      <c r="B268" s="371"/>
      <c r="C268" s="371"/>
      <c r="D268" s="371"/>
      <c r="E268" s="371"/>
      <c r="F268" s="371"/>
      <c r="G268" s="371"/>
      <c r="H268" s="371"/>
      <c r="I268" s="371"/>
      <c r="J268" s="371"/>
      <c r="K268" s="371"/>
    </row>
    <row r="269" spans="2:11" ht="13.5">
      <c r="B269" s="371"/>
      <c r="C269" s="371"/>
      <c r="D269" s="371"/>
      <c r="E269" s="371"/>
      <c r="F269" s="371"/>
      <c r="G269" s="371"/>
      <c r="H269" s="371"/>
      <c r="I269" s="371"/>
      <c r="J269" s="371"/>
      <c r="K269" s="371"/>
    </row>
    <row r="270" spans="2:11" ht="13.5">
      <c r="B270" s="371"/>
      <c r="C270" s="371"/>
      <c r="D270" s="371"/>
      <c r="E270" s="371"/>
      <c r="F270" s="371"/>
      <c r="G270" s="371"/>
      <c r="H270" s="371"/>
      <c r="I270" s="371"/>
      <c r="J270" s="371"/>
      <c r="K270" s="371"/>
    </row>
    <row r="271" spans="2:11" ht="13.5">
      <c r="B271" s="371"/>
      <c r="C271" s="371"/>
      <c r="D271" s="371"/>
      <c r="E271" s="371"/>
      <c r="F271" s="371"/>
      <c r="G271" s="371"/>
      <c r="H271" s="371"/>
      <c r="I271" s="371"/>
      <c r="J271" s="371"/>
      <c r="K271" s="371"/>
    </row>
    <row r="272" spans="2:11" ht="13.5">
      <c r="B272" s="371"/>
      <c r="C272" s="371"/>
      <c r="D272" s="371"/>
      <c r="E272" s="371"/>
      <c r="F272" s="371"/>
      <c r="G272" s="371"/>
      <c r="H272" s="371"/>
      <c r="I272" s="371"/>
      <c r="J272" s="371"/>
      <c r="K272" s="371"/>
    </row>
    <row r="273" spans="2:11" ht="13.5">
      <c r="B273" s="371"/>
      <c r="C273" s="371"/>
      <c r="D273" s="371"/>
      <c r="E273" s="371"/>
      <c r="F273" s="371"/>
      <c r="G273" s="371"/>
      <c r="H273" s="371"/>
      <c r="I273" s="371"/>
      <c r="J273" s="371"/>
      <c r="K273" s="371"/>
    </row>
    <row r="274" spans="2:11" ht="13.5">
      <c r="B274" s="371"/>
      <c r="C274" s="371"/>
      <c r="D274" s="371"/>
      <c r="E274" s="371"/>
      <c r="F274" s="371"/>
      <c r="G274" s="371"/>
      <c r="H274" s="371"/>
      <c r="I274" s="371"/>
      <c r="J274" s="371"/>
      <c r="K274" s="371"/>
    </row>
    <row r="275" spans="2:11" ht="13.5">
      <c r="B275" s="371"/>
      <c r="C275" s="371"/>
      <c r="D275" s="371"/>
      <c r="E275" s="371"/>
      <c r="F275" s="371"/>
      <c r="G275" s="371"/>
      <c r="H275" s="371"/>
      <c r="I275" s="371"/>
      <c r="J275" s="371"/>
      <c r="K275" s="371"/>
    </row>
    <row r="276" spans="2:11" ht="13.5">
      <c r="B276" s="371"/>
      <c r="C276" s="371"/>
      <c r="D276" s="371"/>
      <c r="E276" s="371"/>
      <c r="F276" s="371"/>
      <c r="G276" s="371"/>
      <c r="H276" s="371"/>
      <c r="I276" s="371"/>
      <c r="J276" s="371"/>
      <c r="K276" s="371"/>
    </row>
    <row r="277" spans="2:11" ht="13.5">
      <c r="B277" s="371"/>
      <c r="C277" s="371"/>
      <c r="D277" s="371"/>
      <c r="E277" s="371"/>
      <c r="F277" s="371"/>
      <c r="G277" s="371"/>
      <c r="H277" s="371"/>
      <c r="I277" s="371"/>
      <c r="J277" s="371"/>
      <c r="K277" s="371"/>
    </row>
    <row r="278" spans="2:11" ht="13.5">
      <c r="B278" s="371"/>
      <c r="C278" s="371"/>
      <c r="D278" s="371"/>
      <c r="E278" s="371"/>
      <c r="F278" s="371"/>
      <c r="G278" s="371"/>
      <c r="H278" s="371"/>
      <c r="I278" s="371"/>
      <c r="J278" s="371"/>
      <c r="K278" s="371"/>
    </row>
    <row r="279" spans="2:11" ht="13.5">
      <c r="B279" s="371"/>
      <c r="C279" s="371"/>
      <c r="D279" s="371"/>
      <c r="E279" s="371"/>
      <c r="F279" s="371"/>
      <c r="G279" s="371"/>
      <c r="H279" s="371"/>
      <c r="I279" s="371"/>
      <c r="J279" s="371"/>
      <c r="K279" s="371"/>
    </row>
    <row r="280" spans="2:11" ht="13.5">
      <c r="B280" s="371"/>
      <c r="C280" s="371"/>
      <c r="D280" s="371"/>
      <c r="E280" s="371"/>
      <c r="F280" s="371"/>
      <c r="G280" s="371"/>
      <c r="H280" s="371"/>
      <c r="I280" s="371"/>
      <c r="J280" s="371"/>
      <c r="K280" s="371"/>
    </row>
    <row r="281" spans="2:11" ht="13.5">
      <c r="B281" s="371"/>
      <c r="C281" s="371"/>
      <c r="D281" s="371"/>
      <c r="E281" s="371"/>
      <c r="F281" s="371"/>
      <c r="G281" s="371"/>
      <c r="H281" s="371"/>
      <c r="I281" s="371"/>
      <c r="J281" s="371"/>
      <c r="K281" s="371"/>
    </row>
    <row r="282" spans="2:11" ht="13.5">
      <c r="B282" s="371"/>
      <c r="C282" s="371"/>
      <c r="D282" s="371"/>
      <c r="E282" s="371"/>
      <c r="F282" s="371"/>
      <c r="G282" s="371"/>
      <c r="H282" s="371"/>
      <c r="I282" s="371"/>
      <c r="J282" s="371"/>
      <c r="K282" s="371"/>
    </row>
    <row r="283" spans="2:11" ht="13.5">
      <c r="B283" s="371"/>
      <c r="C283" s="371"/>
      <c r="D283" s="371"/>
      <c r="E283" s="371"/>
      <c r="F283" s="371"/>
      <c r="G283" s="371"/>
      <c r="H283" s="371"/>
      <c r="I283" s="371"/>
      <c r="J283" s="371"/>
      <c r="K283" s="371"/>
    </row>
    <row r="284" spans="2:11" ht="13.5">
      <c r="B284" s="371"/>
      <c r="C284" s="371"/>
      <c r="D284" s="371"/>
      <c r="E284" s="371"/>
      <c r="F284" s="371"/>
      <c r="G284" s="371"/>
      <c r="H284" s="371"/>
      <c r="I284" s="371"/>
      <c r="J284" s="371"/>
      <c r="K284" s="371"/>
    </row>
    <row r="285" spans="2:11" ht="13.5">
      <c r="B285" s="371"/>
      <c r="C285" s="371"/>
      <c r="D285" s="371"/>
      <c r="E285" s="371"/>
      <c r="F285" s="371"/>
      <c r="G285" s="371"/>
      <c r="H285" s="371"/>
      <c r="I285" s="371"/>
      <c r="J285" s="371"/>
      <c r="K285" s="371"/>
    </row>
    <row r="286" spans="2:11" ht="13.5">
      <c r="B286" s="371"/>
      <c r="C286" s="371"/>
      <c r="D286" s="371"/>
      <c r="E286" s="371"/>
      <c r="F286" s="371"/>
      <c r="G286" s="371"/>
      <c r="H286" s="371"/>
      <c r="I286" s="371"/>
      <c r="J286" s="371"/>
      <c r="K286" s="371"/>
    </row>
    <row r="287" spans="2:11" ht="13.5">
      <c r="B287" s="371"/>
      <c r="C287" s="371"/>
      <c r="D287" s="371"/>
      <c r="E287" s="371"/>
      <c r="F287" s="371"/>
      <c r="G287" s="371"/>
      <c r="H287" s="371"/>
      <c r="I287" s="371"/>
      <c r="J287" s="371"/>
      <c r="K287" s="371"/>
    </row>
    <row r="288" spans="2:11" ht="13.5">
      <c r="B288" s="371"/>
      <c r="C288" s="371"/>
      <c r="D288" s="371"/>
      <c r="E288" s="371"/>
      <c r="F288" s="371"/>
      <c r="G288" s="371"/>
      <c r="H288" s="371"/>
      <c r="I288" s="371"/>
      <c r="J288" s="371"/>
      <c r="K288" s="371"/>
    </row>
    <row r="289" spans="2:11" ht="13.5">
      <c r="B289" s="371"/>
      <c r="C289" s="371"/>
      <c r="D289" s="371"/>
      <c r="E289" s="371"/>
      <c r="F289" s="371"/>
      <c r="G289" s="371"/>
      <c r="H289" s="371"/>
      <c r="I289" s="371"/>
      <c r="J289" s="371"/>
      <c r="K289" s="371"/>
    </row>
    <row r="290" spans="2:11" ht="13.5">
      <c r="B290" s="371"/>
      <c r="C290" s="371"/>
      <c r="D290" s="371"/>
      <c r="E290" s="371"/>
      <c r="F290" s="371"/>
      <c r="G290" s="371"/>
      <c r="H290" s="371"/>
      <c r="I290" s="371"/>
      <c r="J290" s="371"/>
      <c r="K290" s="371"/>
    </row>
    <row r="291" spans="2:11" ht="13.5">
      <c r="B291" s="371"/>
      <c r="C291" s="371"/>
      <c r="D291" s="371"/>
      <c r="E291" s="371"/>
      <c r="F291" s="371"/>
      <c r="G291" s="371"/>
      <c r="H291" s="371"/>
      <c r="I291" s="371"/>
      <c r="J291" s="371"/>
      <c r="K291" s="371"/>
    </row>
    <row r="292" spans="2:11" ht="13.5">
      <c r="B292" s="371"/>
      <c r="C292" s="371"/>
      <c r="D292" s="371"/>
      <c r="E292" s="371"/>
      <c r="F292" s="371"/>
      <c r="G292" s="371"/>
      <c r="H292" s="371"/>
      <c r="I292" s="371"/>
      <c r="J292" s="371"/>
      <c r="K292" s="371"/>
    </row>
    <row r="293" spans="2:11" ht="13.5">
      <c r="B293" s="371"/>
      <c r="C293" s="371"/>
      <c r="D293" s="371"/>
      <c r="E293" s="371"/>
      <c r="F293" s="371"/>
      <c r="G293" s="371"/>
      <c r="H293" s="371"/>
      <c r="I293" s="371"/>
      <c r="J293" s="371"/>
      <c r="K293" s="371"/>
    </row>
    <row r="294" spans="2:11" ht="13.5">
      <c r="B294" s="371"/>
      <c r="C294" s="371"/>
      <c r="D294" s="371"/>
      <c r="E294" s="371"/>
      <c r="F294" s="371"/>
      <c r="G294" s="371"/>
      <c r="H294" s="371"/>
      <c r="I294" s="371"/>
      <c r="J294" s="371"/>
      <c r="K294" s="371"/>
    </row>
  </sheetData>
  <sheetProtection/>
  <mergeCells count="21">
    <mergeCell ref="M16:M18"/>
    <mergeCell ref="M19:M22"/>
    <mergeCell ref="B20:B25"/>
    <mergeCell ref="M23:N23"/>
    <mergeCell ref="M24:M26"/>
    <mergeCell ref="O2:P2"/>
    <mergeCell ref="Q2:R2"/>
    <mergeCell ref="S2:T2"/>
    <mergeCell ref="U2:V2"/>
    <mergeCell ref="B4:C4"/>
    <mergeCell ref="M4:M7"/>
    <mergeCell ref="B6:B12"/>
    <mergeCell ref="M8:M10"/>
    <mergeCell ref="M11:M15"/>
    <mergeCell ref="B14:B19"/>
    <mergeCell ref="B2:C3"/>
    <mergeCell ref="D2:E2"/>
    <mergeCell ref="F2:G2"/>
    <mergeCell ref="H2:I2"/>
    <mergeCell ref="J2:K2"/>
    <mergeCell ref="M2:N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P52"/>
  <sheetViews>
    <sheetView zoomScalePageLayoutView="0" workbookViewId="0" topLeftCell="A1">
      <pane xSplit="4" ySplit="4" topLeftCell="E17" activePane="bottomRight" state="frozen"/>
      <selection pane="topLeft" activeCell="W2" sqref="W2:AH3"/>
      <selection pane="topRight" activeCell="W2" sqref="W2:AH3"/>
      <selection pane="bottomLeft" activeCell="W2" sqref="W2:AH3"/>
      <selection pane="bottomRight" activeCell="T1" sqref="T1:T16384"/>
    </sheetView>
  </sheetViews>
  <sheetFormatPr defaultColWidth="8.796875" defaultRowHeight="14.25"/>
  <cols>
    <col min="1" max="1" width="1.8984375" style="89" customWidth="1"/>
    <col min="2" max="2" width="4.09765625" style="89" customWidth="1"/>
    <col min="3" max="3" width="16.69921875" style="89" bestFit="1" customWidth="1"/>
    <col min="4" max="4" width="6.09765625" style="89" customWidth="1"/>
    <col min="5" max="14" width="4.09765625" style="89" customWidth="1"/>
    <col min="15" max="15" width="5.8984375" style="89" bestFit="1" customWidth="1"/>
    <col min="16" max="19" width="4.09765625" style="89" customWidth="1"/>
    <col min="20" max="20" width="6.3984375" style="89" bestFit="1" customWidth="1"/>
    <col min="21" max="25" width="4.09765625" style="89" customWidth="1"/>
    <col min="26" max="26" width="5.8984375" style="89" bestFit="1" customWidth="1"/>
    <col min="27" max="29" width="4.09765625" style="89" customWidth="1"/>
    <col min="30" max="31" width="6.5" style="89" bestFit="1" customWidth="1"/>
    <col min="32" max="32" width="5.8984375" style="89" bestFit="1" customWidth="1"/>
    <col min="33" max="39" width="4.09765625" style="89" customWidth="1"/>
    <col min="40" max="40" width="2.3984375" style="89" customWidth="1"/>
    <col min="41" max="41" width="1.59765625" style="89" customWidth="1"/>
    <col min="42" max="51" width="4.59765625" style="89" customWidth="1"/>
    <col min="52" max="52" width="4.09765625" style="89" customWidth="1"/>
    <col min="53" max="16384" width="9" style="89" customWidth="1"/>
  </cols>
  <sheetData>
    <row r="1" spans="2:39" ht="24" customHeight="1">
      <c r="B1" s="1" t="s">
        <v>719</v>
      </c>
      <c r="E1" s="303"/>
      <c r="F1" s="371" t="s">
        <v>720</v>
      </c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</row>
    <row r="2" spans="2:42" s="1542" customFormat="1" ht="21.75" customHeight="1">
      <c r="B2" s="1530"/>
      <c r="C2" s="1531" t="s">
        <v>721</v>
      </c>
      <c r="D2" s="1532" t="s">
        <v>36</v>
      </c>
      <c r="E2" s="1533" t="s">
        <v>722</v>
      </c>
      <c r="F2" s="1534"/>
      <c r="G2" s="1535" t="s">
        <v>723</v>
      </c>
      <c r="H2" s="1536"/>
      <c r="I2" s="1536"/>
      <c r="J2" s="1534"/>
      <c r="K2" s="1535" t="s">
        <v>724</v>
      </c>
      <c r="L2" s="1534"/>
      <c r="M2" s="1537" t="s">
        <v>725</v>
      </c>
      <c r="N2" s="1535" t="s">
        <v>726</v>
      </c>
      <c r="O2" s="1534"/>
      <c r="P2" s="1535" t="s">
        <v>727</v>
      </c>
      <c r="Q2" s="1536"/>
      <c r="R2" s="1536"/>
      <c r="S2" s="1534"/>
      <c r="T2" s="1537" t="s">
        <v>728</v>
      </c>
      <c r="U2" s="1537" t="s">
        <v>729</v>
      </c>
      <c r="V2" s="1538" t="s">
        <v>730</v>
      </c>
      <c r="W2" s="1538"/>
      <c r="X2" s="1537" t="s">
        <v>731</v>
      </c>
      <c r="Y2" s="1537" t="s">
        <v>732</v>
      </c>
      <c r="Z2" s="1538" t="s">
        <v>733</v>
      </c>
      <c r="AA2" s="1538"/>
      <c r="AB2" s="1538" t="s">
        <v>734</v>
      </c>
      <c r="AC2" s="1538"/>
      <c r="AD2" s="1537" t="s">
        <v>735</v>
      </c>
      <c r="AE2" s="1537" t="s">
        <v>736</v>
      </c>
      <c r="AF2" s="1538" t="s">
        <v>737</v>
      </c>
      <c r="AG2" s="1538"/>
      <c r="AH2" s="1539" t="s">
        <v>738</v>
      </c>
      <c r="AI2" s="1539" t="s">
        <v>738</v>
      </c>
      <c r="AJ2" s="1537" t="s">
        <v>739</v>
      </c>
      <c r="AK2" s="1537" t="s">
        <v>740</v>
      </c>
      <c r="AL2" s="1537" t="s">
        <v>741</v>
      </c>
      <c r="AM2" s="1540" t="s">
        <v>742</v>
      </c>
      <c r="AN2" s="1541"/>
      <c r="AO2" s="1541"/>
      <c r="AP2" s="1541"/>
    </row>
    <row r="3" spans="2:42" ht="21.75" customHeight="1">
      <c r="B3" s="1543"/>
      <c r="C3" s="1544"/>
      <c r="D3" s="1545"/>
      <c r="E3" s="1471" t="s">
        <v>743</v>
      </c>
      <c r="F3" s="596" t="s">
        <v>744</v>
      </c>
      <c r="G3" s="596" t="s">
        <v>743</v>
      </c>
      <c r="H3" s="596" t="s">
        <v>744</v>
      </c>
      <c r="I3" s="596" t="s">
        <v>745</v>
      </c>
      <c r="J3" s="596" t="s">
        <v>746</v>
      </c>
      <c r="K3" s="596" t="s">
        <v>743</v>
      </c>
      <c r="L3" s="596" t="s">
        <v>744</v>
      </c>
      <c r="M3" s="731"/>
      <c r="N3" s="596" t="s">
        <v>743</v>
      </c>
      <c r="O3" s="596" t="s">
        <v>744</v>
      </c>
      <c r="P3" s="596" t="s">
        <v>743</v>
      </c>
      <c r="Q3" s="596" t="s">
        <v>744</v>
      </c>
      <c r="R3" s="596" t="s">
        <v>745</v>
      </c>
      <c r="S3" s="596" t="s">
        <v>746</v>
      </c>
      <c r="T3" s="1546"/>
      <c r="U3" s="731"/>
      <c r="V3" s="596" t="s">
        <v>743</v>
      </c>
      <c r="W3" s="596" t="s">
        <v>744</v>
      </c>
      <c r="X3" s="731"/>
      <c r="Y3" s="731"/>
      <c r="Z3" s="596" t="s">
        <v>743</v>
      </c>
      <c r="AA3" s="596" t="s">
        <v>744</v>
      </c>
      <c r="AB3" s="596" t="s">
        <v>743</v>
      </c>
      <c r="AC3" s="596" t="s">
        <v>744</v>
      </c>
      <c r="AD3" s="731"/>
      <c r="AE3" s="731"/>
      <c r="AF3" s="596" t="s">
        <v>743</v>
      </c>
      <c r="AG3" s="596" t="s">
        <v>744</v>
      </c>
      <c r="AH3" s="1547" t="s">
        <v>747</v>
      </c>
      <c r="AI3" s="1547" t="s">
        <v>748</v>
      </c>
      <c r="AJ3" s="731"/>
      <c r="AK3" s="731"/>
      <c r="AL3" s="731"/>
      <c r="AM3" s="1548"/>
      <c r="AN3" s="303"/>
      <c r="AO3" s="303"/>
      <c r="AP3" s="303"/>
    </row>
    <row r="4" spans="2:39" s="1556" customFormat="1" ht="15" customHeight="1">
      <c r="B4" s="1549" t="s">
        <v>749</v>
      </c>
      <c r="C4" s="1550" t="s">
        <v>37</v>
      </c>
      <c r="D4" s="1551">
        <f aca="true" t="shared" si="0" ref="D4:T4">IF(SUM(D5:D7)=SUM(D8),SUM(D5:D7),"ｴﾗｰ")</f>
        <v>18783</v>
      </c>
      <c r="E4" s="1552">
        <f>IF(SUM(E5:E7)=SUM(E8),SUM(E5:E7),"ｴﾗｰ")</f>
        <v>53</v>
      </c>
      <c r="F4" s="1553">
        <f t="shared" si="0"/>
        <v>420</v>
      </c>
      <c r="G4" s="1553">
        <f t="shared" si="0"/>
        <v>13</v>
      </c>
      <c r="H4" s="1553">
        <f t="shared" si="0"/>
        <v>100</v>
      </c>
      <c r="I4" s="1553">
        <f>IF(SUM(I5:I7)=SUM(I8),SUM(I5:I7),"ｴﾗｰ")</f>
        <v>0</v>
      </c>
      <c r="J4" s="1553">
        <f t="shared" si="0"/>
        <v>23</v>
      </c>
      <c r="K4" s="1553">
        <f t="shared" si="0"/>
        <v>22</v>
      </c>
      <c r="L4" s="1553">
        <f t="shared" si="0"/>
        <v>477</v>
      </c>
      <c r="M4" s="1553">
        <f t="shared" si="0"/>
        <v>1039</v>
      </c>
      <c r="N4" s="1553">
        <f t="shared" si="0"/>
        <v>498</v>
      </c>
      <c r="O4" s="1553">
        <f t="shared" si="0"/>
        <v>4387</v>
      </c>
      <c r="P4" s="1553">
        <f t="shared" si="0"/>
        <v>621</v>
      </c>
      <c r="Q4" s="1553">
        <f t="shared" si="0"/>
        <v>328</v>
      </c>
      <c r="R4" s="1553">
        <f t="shared" si="0"/>
        <v>619</v>
      </c>
      <c r="S4" s="1553">
        <f t="shared" si="0"/>
        <v>104</v>
      </c>
      <c r="T4" s="1553">
        <f t="shared" si="0"/>
        <v>1105</v>
      </c>
      <c r="U4" s="1553">
        <f aca="true" t="shared" si="1" ref="U4:AM4">IF(SUM(U5:U7)=SUM(U8),SUM(U5:U7),"ｴﾗｰ")</f>
        <v>71</v>
      </c>
      <c r="V4" s="1553">
        <f t="shared" si="1"/>
        <v>11</v>
      </c>
      <c r="W4" s="1553">
        <f t="shared" si="1"/>
        <v>22</v>
      </c>
      <c r="X4" s="1553">
        <f t="shared" si="1"/>
        <v>8</v>
      </c>
      <c r="Y4" s="1553">
        <f t="shared" si="1"/>
        <v>174</v>
      </c>
      <c r="Z4" s="1553">
        <f t="shared" si="1"/>
        <v>2167</v>
      </c>
      <c r="AA4" s="1553">
        <f t="shared" si="1"/>
        <v>1</v>
      </c>
      <c r="AB4" s="1553">
        <f t="shared" si="1"/>
        <v>208</v>
      </c>
      <c r="AC4" s="1553">
        <f t="shared" si="1"/>
        <v>2</v>
      </c>
      <c r="AD4" s="1553">
        <f t="shared" si="1"/>
        <v>1314</v>
      </c>
      <c r="AE4" s="1553">
        <f t="shared" si="1"/>
        <v>2547</v>
      </c>
      <c r="AF4" s="1553">
        <f t="shared" si="1"/>
        <v>1660</v>
      </c>
      <c r="AG4" s="1553">
        <f t="shared" si="1"/>
        <v>733</v>
      </c>
      <c r="AH4" s="1553">
        <f t="shared" si="1"/>
        <v>0</v>
      </c>
      <c r="AI4" s="1553">
        <f t="shared" si="1"/>
        <v>0</v>
      </c>
      <c r="AJ4" s="1554">
        <f t="shared" si="1"/>
        <v>40</v>
      </c>
      <c r="AK4" s="1554">
        <f t="shared" si="1"/>
        <v>16</v>
      </c>
      <c r="AL4" s="1554">
        <f t="shared" si="1"/>
        <v>0</v>
      </c>
      <c r="AM4" s="1555">
        <f t="shared" si="1"/>
        <v>0</v>
      </c>
    </row>
    <row r="5" spans="2:39" ht="15" customHeight="1">
      <c r="B5" s="1557"/>
      <c r="C5" s="119" t="s">
        <v>750</v>
      </c>
      <c r="D5" s="1558">
        <f>SUM(E5:T5,U5:AM5)</f>
        <v>17045</v>
      </c>
      <c r="E5" s="378">
        <v>52</v>
      </c>
      <c r="F5" s="376">
        <v>418</v>
      </c>
      <c r="G5" s="376">
        <v>11</v>
      </c>
      <c r="H5" s="376">
        <v>98</v>
      </c>
      <c r="I5" s="376"/>
      <c r="J5" s="377">
        <v>19</v>
      </c>
      <c r="K5" s="376">
        <v>21</v>
      </c>
      <c r="L5" s="376">
        <v>399</v>
      </c>
      <c r="M5" s="376">
        <v>1013</v>
      </c>
      <c r="N5" s="376">
        <v>409</v>
      </c>
      <c r="O5" s="376">
        <v>3638</v>
      </c>
      <c r="P5" s="376">
        <v>523</v>
      </c>
      <c r="Q5" s="376">
        <v>314</v>
      </c>
      <c r="R5" s="376">
        <v>614</v>
      </c>
      <c r="S5" s="376">
        <v>104</v>
      </c>
      <c r="T5" s="376">
        <v>1060</v>
      </c>
      <c r="U5" s="376">
        <v>71</v>
      </c>
      <c r="V5" s="376">
        <v>6</v>
      </c>
      <c r="W5" s="376">
        <v>22</v>
      </c>
      <c r="X5" s="376">
        <v>8</v>
      </c>
      <c r="Y5" s="376">
        <v>174</v>
      </c>
      <c r="Z5" s="376">
        <v>2157</v>
      </c>
      <c r="AA5" s="376">
        <v>1</v>
      </c>
      <c r="AB5" s="376">
        <v>199</v>
      </c>
      <c r="AC5" s="376">
        <v>2</v>
      </c>
      <c r="AD5" s="376">
        <v>1306</v>
      </c>
      <c r="AE5" s="376">
        <v>2383</v>
      </c>
      <c r="AF5" s="376">
        <v>1377</v>
      </c>
      <c r="AG5" s="376">
        <v>591</v>
      </c>
      <c r="AH5" s="376"/>
      <c r="AI5" s="376"/>
      <c r="AJ5" s="395">
        <v>39</v>
      </c>
      <c r="AK5" s="395">
        <v>16</v>
      </c>
      <c r="AL5" s="395"/>
      <c r="AM5" s="379"/>
    </row>
    <row r="6" spans="2:39" ht="15" customHeight="1">
      <c r="B6" s="1557"/>
      <c r="C6" s="187" t="s">
        <v>751</v>
      </c>
      <c r="D6" s="1559">
        <f>SUM(E6:T6,U6:AM6)</f>
        <v>1736</v>
      </c>
      <c r="E6" s="1560">
        <v>1</v>
      </c>
      <c r="F6" s="1561">
        <v>2</v>
      </c>
      <c r="G6" s="1561">
        <v>2</v>
      </c>
      <c r="H6" s="1561">
        <v>2</v>
      </c>
      <c r="I6" s="1561"/>
      <c r="J6" s="1562">
        <v>4</v>
      </c>
      <c r="K6" s="1561">
        <v>1</v>
      </c>
      <c r="L6" s="1561">
        <v>78</v>
      </c>
      <c r="M6" s="1561">
        <v>26</v>
      </c>
      <c r="N6" s="1561">
        <v>89</v>
      </c>
      <c r="O6" s="1561">
        <v>749</v>
      </c>
      <c r="P6" s="1561">
        <v>98</v>
      </c>
      <c r="Q6" s="1561">
        <v>14</v>
      </c>
      <c r="R6" s="1561">
        <v>5</v>
      </c>
      <c r="S6" s="1561"/>
      <c r="T6" s="1561">
        <v>45</v>
      </c>
      <c r="U6" s="1561"/>
      <c r="V6" s="1561">
        <v>5</v>
      </c>
      <c r="W6" s="1561"/>
      <c r="X6" s="1561"/>
      <c r="Y6" s="1561"/>
      <c r="Z6" s="1561">
        <v>10</v>
      </c>
      <c r="AA6" s="1561"/>
      <c r="AB6" s="1561">
        <v>9</v>
      </c>
      <c r="AC6" s="1561"/>
      <c r="AD6" s="1561">
        <v>8</v>
      </c>
      <c r="AE6" s="1561">
        <v>162</v>
      </c>
      <c r="AF6" s="1561">
        <v>283</v>
      </c>
      <c r="AG6" s="1561">
        <v>142</v>
      </c>
      <c r="AH6" s="1561"/>
      <c r="AI6" s="1561"/>
      <c r="AJ6" s="1563">
        <v>1</v>
      </c>
      <c r="AK6" s="1563"/>
      <c r="AL6" s="1563"/>
      <c r="AM6" s="383"/>
    </row>
    <row r="7" spans="2:39" ht="15" customHeight="1">
      <c r="B7" s="1564"/>
      <c r="C7" s="1544" t="s">
        <v>752</v>
      </c>
      <c r="D7" s="1565">
        <f>SUM(E7:T7,U7:AM7)</f>
        <v>2</v>
      </c>
      <c r="E7" s="398"/>
      <c r="F7" s="397"/>
      <c r="G7" s="397"/>
      <c r="H7" s="397"/>
      <c r="I7" s="397"/>
      <c r="J7" s="586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>
        <v>2</v>
      </c>
      <c r="AF7" s="397"/>
      <c r="AG7" s="397"/>
      <c r="AH7" s="397"/>
      <c r="AI7" s="397"/>
      <c r="AJ7" s="399"/>
      <c r="AK7" s="399"/>
      <c r="AL7" s="399"/>
      <c r="AM7" s="1566"/>
    </row>
    <row r="8" spans="2:39" ht="15" customHeight="1">
      <c r="B8" s="1567" t="s">
        <v>92</v>
      </c>
      <c r="C8" s="1568"/>
      <c r="D8" s="1569">
        <f>SUM(E8:T8,U8:AM8)</f>
        <v>18783</v>
      </c>
      <c r="E8" s="1570">
        <f aca="true" t="shared" si="2" ref="E8:AM8">SUM(E17,E49,E50:E51)</f>
        <v>53</v>
      </c>
      <c r="F8" s="1571">
        <f t="shared" si="2"/>
        <v>420</v>
      </c>
      <c r="G8" s="1571">
        <f t="shared" si="2"/>
        <v>13</v>
      </c>
      <c r="H8" s="1571">
        <f t="shared" si="2"/>
        <v>100</v>
      </c>
      <c r="I8" s="1571">
        <f>SUM(I17,I49,I50:I51)</f>
        <v>0</v>
      </c>
      <c r="J8" s="1571">
        <f t="shared" si="2"/>
        <v>23</v>
      </c>
      <c r="K8" s="1571">
        <f t="shared" si="2"/>
        <v>22</v>
      </c>
      <c r="L8" s="1571">
        <f t="shared" si="2"/>
        <v>477</v>
      </c>
      <c r="M8" s="1571">
        <f t="shared" si="2"/>
        <v>1039</v>
      </c>
      <c r="N8" s="1571">
        <f t="shared" si="2"/>
        <v>498</v>
      </c>
      <c r="O8" s="1571">
        <f t="shared" si="2"/>
        <v>4387</v>
      </c>
      <c r="P8" s="1571">
        <f t="shared" si="2"/>
        <v>621</v>
      </c>
      <c r="Q8" s="1571">
        <f t="shared" si="2"/>
        <v>328</v>
      </c>
      <c r="R8" s="1571">
        <f t="shared" si="2"/>
        <v>619</v>
      </c>
      <c r="S8" s="1571">
        <f t="shared" si="2"/>
        <v>104</v>
      </c>
      <c r="T8" s="1571">
        <f t="shared" si="2"/>
        <v>1105</v>
      </c>
      <c r="U8" s="1571">
        <f t="shared" si="2"/>
        <v>71</v>
      </c>
      <c r="V8" s="1571">
        <f t="shared" si="2"/>
        <v>11</v>
      </c>
      <c r="W8" s="1571">
        <f t="shared" si="2"/>
        <v>22</v>
      </c>
      <c r="X8" s="1571">
        <f t="shared" si="2"/>
        <v>8</v>
      </c>
      <c r="Y8" s="1571">
        <f t="shared" si="2"/>
        <v>174</v>
      </c>
      <c r="Z8" s="1571">
        <f t="shared" si="2"/>
        <v>2167</v>
      </c>
      <c r="AA8" s="1571">
        <f t="shared" si="2"/>
        <v>1</v>
      </c>
      <c r="AB8" s="1571">
        <f t="shared" si="2"/>
        <v>208</v>
      </c>
      <c r="AC8" s="1571">
        <f t="shared" si="2"/>
        <v>2</v>
      </c>
      <c r="AD8" s="1571">
        <f t="shared" si="2"/>
        <v>1314</v>
      </c>
      <c r="AE8" s="1571">
        <f t="shared" si="2"/>
        <v>2547</v>
      </c>
      <c r="AF8" s="1571">
        <f t="shared" si="2"/>
        <v>1660</v>
      </c>
      <c r="AG8" s="1571">
        <f t="shared" si="2"/>
        <v>733</v>
      </c>
      <c r="AH8" s="1571">
        <f t="shared" si="2"/>
        <v>0</v>
      </c>
      <c r="AI8" s="1571">
        <f t="shared" si="2"/>
        <v>0</v>
      </c>
      <c r="AJ8" s="1571">
        <f t="shared" si="2"/>
        <v>40</v>
      </c>
      <c r="AK8" s="1571">
        <f t="shared" si="2"/>
        <v>16</v>
      </c>
      <c r="AL8" s="1571">
        <f t="shared" si="2"/>
        <v>0</v>
      </c>
      <c r="AM8" s="1572">
        <f t="shared" si="2"/>
        <v>0</v>
      </c>
    </row>
    <row r="9" spans="2:39" ht="15" customHeight="1">
      <c r="B9" s="762" t="s">
        <v>172</v>
      </c>
      <c r="C9" s="1573" t="s">
        <v>3</v>
      </c>
      <c r="D9" s="1558">
        <f>SUM(E9:T9,U9:AM9)</f>
        <v>9270</v>
      </c>
      <c r="E9" s="378">
        <v>19</v>
      </c>
      <c r="F9" s="376">
        <v>49</v>
      </c>
      <c r="G9" s="376">
        <v>2</v>
      </c>
      <c r="H9" s="376">
        <v>35</v>
      </c>
      <c r="I9" s="376"/>
      <c r="J9" s="376">
        <v>14</v>
      </c>
      <c r="K9" s="376">
        <v>3</v>
      </c>
      <c r="L9" s="376">
        <v>250</v>
      </c>
      <c r="M9" s="376">
        <v>463</v>
      </c>
      <c r="N9" s="376">
        <v>121</v>
      </c>
      <c r="O9" s="376">
        <v>3058</v>
      </c>
      <c r="P9" s="376">
        <v>310</v>
      </c>
      <c r="Q9" s="376">
        <v>76</v>
      </c>
      <c r="R9" s="376">
        <v>221</v>
      </c>
      <c r="S9" s="376">
        <v>52</v>
      </c>
      <c r="T9" s="376">
        <v>389</v>
      </c>
      <c r="U9" s="376">
        <v>14</v>
      </c>
      <c r="V9" s="376">
        <v>9</v>
      </c>
      <c r="W9" s="376">
        <v>9</v>
      </c>
      <c r="X9" s="376">
        <v>1</v>
      </c>
      <c r="Y9" s="376">
        <v>82</v>
      </c>
      <c r="Z9" s="376">
        <v>618</v>
      </c>
      <c r="AA9" s="376"/>
      <c r="AB9" s="376">
        <v>122</v>
      </c>
      <c r="AC9" s="376"/>
      <c r="AD9" s="376">
        <v>554</v>
      </c>
      <c r="AE9" s="377">
        <v>1209</v>
      </c>
      <c r="AF9" s="376">
        <v>978</v>
      </c>
      <c r="AG9" s="376">
        <v>575</v>
      </c>
      <c r="AH9" s="376"/>
      <c r="AI9" s="376"/>
      <c r="AJ9" s="376">
        <v>22</v>
      </c>
      <c r="AK9" s="376">
        <v>15</v>
      </c>
      <c r="AL9" s="376"/>
      <c r="AM9" s="379"/>
    </row>
    <row r="10" spans="2:39" ht="15" customHeight="1">
      <c r="B10" s="1574"/>
      <c r="C10" s="1575" t="s">
        <v>4</v>
      </c>
      <c r="D10" s="1559">
        <f>SUM(E10:T10,U10:AM10)</f>
        <v>375</v>
      </c>
      <c r="E10" s="382">
        <v>3</v>
      </c>
      <c r="F10" s="380">
        <v>20</v>
      </c>
      <c r="G10" s="380"/>
      <c r="H10" s="380">
        <v>2</v>
      </c>
      <c r="I10" s="380"/>
      <c r="J10" s="380"/>
      <c r="K10" s="380">
        <v>3</v>
      </c>
      <c r="L10" s="380">
        <v>5</v>
      </c>
      <c r="M10" s="380">
        <v>16</v>
      </c>
      <c r="N10" s="380">
        <v>23</v>
      </c>
      <c r="O10" s="380">
        <v>40</v>
      </c>
      <c r="P10" s="380">
        <v>10</v>
      </c>
      <c r="Q10" s="380">
        <v>5</v>
      </c>
      <c r="R10" s="380">
        <v>17</v>
      </c>
      <c r="S10" s="380"/>
      <c r="T10" s="380">
        <v>14</v>
      </c>
      <c r="U10" s="380">
        <v>2</v>
      </c>
      <c r="V10" s="380"/>
      <c r="W10" s="380">
        <v>1</v>
      </c>
      <c r="X10" s="380"/>
      <c r="Y10" s="380">
        <v>6</v>
      </c>
      <c r="Z10" s="380">
        <v>37</v>
      </c>
      <c r="AA10" s="380"/>
      <c r="AB10" s="380">
        <v>6</v>
      </c>
      <c r="AC10" s="380"/>
      <c r="AD10" s="380">
        <v>34</v>
      </c>
      <c r="AE10" s="553">
        <v>71</v>
      </c>
      <c r="AF10" s="380">
        <v>47</v>
      </c>
      <c r="AG10" s="380">
        <v>11</v>
      </c>
      <c r="AH10" s="380"/>
      <c r="AI10" s="380"/>
      <c r="AJ10" s="380">
        <v>2</v>
      </c>
      <c r="AK10" s="380"/>
      <c r="AL10" s="380"/>
      <c r="AM10" s="383"/>
    </row>
    <row r="11" spans="2:39" ht="15" customHeight="1">
      <c r="B11" s="1574"/>
      <c r="C11" s="1575" t="s">
        <v>5</v>
      </c>
      <c r="D11" s="1559">
        <f>SUM(E11:T11,U11:AM11)</f>
        <v>334</v>
      </c>
      <c r="E11" s="382">
        <v>3</v>
      </c>
      <c r="F11" s="380">
        <v>17</v>
      </c>
      <c r="G11" s="380">
        <v>1</v>
      </c>
      <c r="H11" s="380">
        <v>3</v>
      </c>
      <c r="I11" s="380"/>
      <c r="J11" s="380"/>
      <c r="K11" s="380"/>
      <c r="L11" s="380">
        <v>12</v>
      </c>
      <c r="M11" s="380">
        <v>40</v>
      </c>
      <c r="N11" s="380">
        <v>6</v>
      </c>
      <c r="O11" s="380">
        <v>33</v>
      </c>
      <c r="P11" s="380">
        <v>18</v>
      </c>
      <c r="Q11" s="380">
        <v>6</v>
      </c>
      <c r="R11" s="380">
        <v>18</v>
      </c>
      <c r="S11" s="380">
        <v>1</v>
      </c>
      <c r="T11" s="380">
        <v>39</v>
      </c>
      <c r="U11" s="380">
        <v>3</v>
      </c>
      <c r="V11" s="380"/>
      <c r="W11" s="380"/>
      <c r="X11" s="380"/>
      <c r="Y11" s="380">
        <v>4</v>
      </c>
      <c r="Z11" s="380">
        <v>31</v>
      </c>
      <c r="AA11" s="380"/>
      <c r="AB11" s="380">
        <v>1</v>
      </c>
      <c r="AC11" s="380"/>
      <c r="AD11" s="380">
        <v>7</v>
      </c>
      <c r="AE11" s="553">
        <v>56</v>
      </c>
      <c r="AF11" s="380">
        <v>32</v>
      </c>
      <c r="AG11" s="380">
        <v>3</v>
      </c>
      <c r="AH11" s="380"/>
      <c r="AI11" s="380"/>
      <c r="AJ11" s="380"/>
      <c r="AK11" s="380"/>
      <c r="AL11" s="380"/>
      <c r="AM11" s="383"/>
    </row>
    <row r="12" spans="2:39" ht="15" customHeight="1">
      <c r="B12" s="1574"/>
      <c r="C12" s="1575" t="s">
        <v>250</v>
      </c>
      <c r="D12" s="1559">
        <f>SUM(E12:T12,U12:AM12)</f>
        <v>456</v>
      </c>
      <c r="E12" s="382">
        <v>5</v>
      </c>
      <c r="F12" s="380">
        <v>10</v>
      </c>
      <c r="G12" s="380"/>
      <c r="H12" s="380">
        <v>4</v>
      </c>
      <c r="I12" s="380"/>
      <c r="J12" s="380">
        <v>2</v>
      </c>
      <c r="K12" s="380"/>
      <c r="L12" s="380">
        <v>18</v>
      </c>
      <c r="M12" s="380">
        <v>47</v>
      </c>
      <c r="N12" s="380">
        <v>8</v>
      </c>
      <c r="O12" s="380">
        <v>73</v>
      </c>
      <c r="P12" s="380">
        <v>19</v>
      </c>
      <c r="Q12" s="380">
        <v>18</v>
      </c>
      <c r="R12" s="380">
        <v>18</v>
      </c>
      <c r="S12" s="380">
        <v>4</v>
      </c>
      <c r="T12" s="380">
        <v>16</v>
      </c>
      <c r="U12" s="380">
        <v>6</v>
      </c>
      <c r="V12" s="380"/>
      <c r="W12" s="380">
        <v>1</v>
      </c>
      <c r="X12" s="380">
        <v>1</v>
      </c>
      <c r="Y12" s="380">
        <v>4</v>
      </c>
      <c r="Z12" s="380">
        <v>71</v>
      </c>
      <c r="AA12" s="380"/>
      <c r="AB12" s="380">
        <v>2</v>
      </c>
      <c r="AC12" s="380"/>
      <c r="AD12" s="380">
        <v>20</v>
      </c>
      <c r="AE12" s="553">
        <v>78</v>
      </c>
      <c r="AF12" s="380">
        <v>27</v>
      </c>
      <c r="AG12" s="380">
        <v>4</v>
      </c>
      <c r="AH12" s="380"/>
      <c r="AI12" s="380"/>
      <c r="AJ12" s="380"/>
      <c r="AK12" s="380"/>
      <c r="AL12" s="380"/>
      <c r="AM12" s="383"/>
    </row>
    <row r="13" spans="2:39" ht="15" customHeight="1">
      <c r="B13" s="1574"/>
      <c r="C13" s="1575" t="s">
        <v>254</v>
      </c>
      <c r="D13" s="1559">
        <f>SUM(E13:T13,U13:AM13)</f>
        <v>712</v>
      </c>
      <c r="E13" s="382">
        <v>1</v>
      </c>
      <c r="F13" s="380">
        <v>16</v>
      </c>
      <c r="G13" s="380"/>
      <c r="H13" s="380">
        <v>6</v>
      </c>
      <c r="I13" s="380"/>
      <c r="J13" s="380"/>
      <c r="K13" s="380">
        <v>3</v>
      </c>
      <c r="L13" s="380">
        <v>10</v>
      </c>
      <c r="M13" s="380">
        <v>41</v>
      </c>
      <c r="N13" s="380">
        <v>13</v>
      </c>
      <c r="O13" s="380">
        <v>198</v>
      </c>
      <c r="P13" s="380">
        <v>27</v>
      </c>
      <c r="Q13" s="380">
        <v>15</v>
      </c>
      <c r="R13" s="380">
        <v>30</v>
      </c>
      <c r="S13" s="380">
        <v>10</v>
      </c>
      <c r="T13" s="380">
        <v>40</v>
      </c>
      <c r="U13" s="380">
        <v>7</v>
      </c>
      <c r="V13" s="380"/>
      <c r="W13" s="380"/>
      <c r="X13" s="380"/>
      <c r="Y13" s="380">
        <v>5</v>
      </c>
      <c r="Z13" s="380">
        <v>85</v>
      </c>
      <c r="AA13" s="380"/>
      <c r="AB13" s="380">
        <v>4</v>
      </c>
      <c r="AC13" s="380"/>
      <c r="AD13" s="380">
        <v>73</v>
      </c>
      <c r="AE13" s="553">
        <v>71</v>
      </c>
      <c r="AF13" s="380">
        <v>44</v>
      </c>
      <c r="AG13" s="380">
        <v>13</v>
      </c>
      <c r="AH13" s="380"/>
      <c r="AI13" s="380"/>
      <c r="AJ13" s="380"/>
      <c r="AK13" s="380"/>
      <c r="AL13" s="380"/>
      <c r="AM13" s="383"/>
    </row>
    <row r="14" spans="2:39" ht="15" customHeight="1">
      <c r="B14" s="1574"/>
      <c r="C14" s="1575" t="s">
        <v>6</v>
      </c>
      <c r="D14" s="1559">
        <f>SUM(E14:T14,U14:AM14)</f>
        <v>1143</v>
      </c>
      <c r="E14" s="382">
        <v>2</v>
      </c>
      <c r="F14" s="380">
        <v>45</v>
      </c>
      <c r="G14" s="380"/>
      <c r="H14" s="380">
        <v>10</v>
      </c>
      <c r="I14" s="380"/>
      <c r="J14" s="380"/>
      <c r="K14" s="380">
        <v>2</v>
      </c>
      <c r="L14" s="380">
        <v>29</v>
      </c>
      <c r="M14" s="380">
        <v>54</v>
      </c>
      <c r="N14" s="380">
        <v>12</v>
      </c>
      <c r="O14" s="380">
        <v>178</v>
      </c>
      <c r="P14" s="380">
        <v>50</v>
      </c>
      <c r="Q14" s="380">
        <v>35</v>
      </c>
      <c r="R14" s="380">
        <v>37</v>
      </c>
      <c r="S14" s="380">
        <v>5</v>
      </c>
      <c r="T14" s="380">
        <v>135</v>
      </c>
      <c r="U14" s="380">
        <v>2</v>
      </c>
      <c r="V14" s="380"/>
      <c r="W14" s="380"/>
      <c r="X14" s="380">
        <v>3</v>
      </c>
      <c r="Y14" s="380">
        <v>4</v>
      </c>
      <c r="Z14" s="380">
        <v>270</v>
      </c>
      <c r="AA14" s="380"/>
      <c r="AB14" s="380">
        <v>13</v>
      </c>
      <c r="AC14" s="380">
        <v>2</v>
      </c>
      <c r="AD14" s="380">
        <v>134</v>
      </c>
      <c r="AE14" s="553">
        <v>105</v>
      </c>
      <c r="AF14" s="380">
        <v>13</v>
      </c>
      <c r="AG14" s="380">
        <v>2</v>
      </c>
      <c r="AH14" s="380"/>
      <c r="AI14" s="380"/>
      <c r="AJ14" s="380">
        <v>1</v>
      </c>
      <c r="AK14" s="380"/>
      <c r="AL14" s="380"/>
      <c r="AM14" s="383"/>
    </row>
    <row r="15" spans="2:39" ht="15" customHeight="1">
      <c r="B15" s="1574"/>
      <c r="C15" s="1575" t="s">
        <v>7</v>
      </c>
      <c r="D15" s="1559">
        <f>SUM(E15:T15,U15:AM15)</f>
        <v>710</v>
      </c>
      <c r="E15" s="382">
        <v>3</v>
      </c>
      <c r="F15" s="380">
        <v>5</v>
      </c>
      <c r="G15" s="380"/>
      <c r="H15" s="380">
        <v>5</v>
      </c>
      <c r="I15" s="380"/>
      <c r="J15" s="380">
        <v>1</v>
      </c>
      <c r="K15" s="380"/>
      <c r="L15" s="380">
        <v>18</v>
      </c>
      <c r="M15" s="380">
        <v>46</v>
      </c>
      <c r="N15" s="380">
        <v>12</v>
      </c>
      <c r="O15" s="380">
        <v>151</v>
      </c>
      <c r="P15" s="380">
        <v>21</v>
      </c>
      <c r="Q15" s="380">
        <v>16</v>
      </c>
      <c r="R15" s="380">
        <v>35</v>
      </c>
      <c r="S15" s="380">
        <v>1</v>
      </c>
      <c r="T15" s="380">
        <v>46</v>
      </c>
      <c r="U15" s="380">
        <v>1</v>
      </c>
      <c r="V15" s="380"/>
      <c r="W15" s="380"/>
      <c r="X15" s="380"/>
      <c r="Y15" s="380">
        <v>12</v>
      </c>
      <c r="Z15" s="380">
        <v>108</v>
      </c>
      <c r="AA15" s="380"/>
      <c r="AB15" s="380">
        <v>7</v>
      </c>
      <c r="AC15" s="380"/>
      <c r="AD15" s="380">
        <v>64</v>
      </c>
      <c r="AE15" s="553">
        <v>92</v>
      </c>
      <c r="AF15" s="380">
        <v>49</v>
      </c>
      <c r="AG15" s="380">
        <v>17</v>
      </c>
      <c r="AH15" s="380"/>
      <c r="AI15" s="380"/>
      <c r="AJ15" s="380"/>
      <c r="AK15" s="380"/>
      <c r="AL15" s="380"/>
      <c r="AM15" s="383"/>
    </row>
    <row r="16" spans="2:39" ht="15" customHeight="1">
      <c r="B16" s="1574"/>
      <c r="C16" s="1575" t="s">
        <v>8</v>
      </c>
      <c r="D16" s="1559">
        <f>SUM(E16:T16,U16:AM16)</f>
        <v>280</v>
      </c>
      <c r="E16" s="382">
        <v>1</v>
      </c>
      <c r="F16" s="380">
        <v>14</v>
      </c>
      <c r="G16" s="380"/>
      <c r="H16" s="380">
        <v>3</v>
      </c>
      <c r="I16" s="380"/>
      <c r="J16" s="380"/>
      <c r="K16" s="380">
        <v>1</v>
      </c>
      <c r="L16" s="380">
        <v>5</v>
      </c>
      <c r="M16" s="380">
        <v>14</v>
      </c>
      <c r="N16" s="380">
        <v>65</v>
      </c>
      <c r="O16" s="380">
        <v>23</v>
      </c>
      <c r="P16" s="380">
        <v>6</v>
      </c>
      <c r="Q16" s="380">
        <v>13</v>
      </c>
      <c r="R16" s="380">
        <v>8</v>
      </c>
      <c r="S16" s="380">
        <v>1</v>
      </c>
      <c r="T16" s="380">
        <v>18</v>
      </c>
      <c r="U16" s="380">
        <v>3</v>
      </c>
      <c r="V16" s="380"/>
      <c r="W16" s="380">
        <v>5</v>
      </c>
      <c r="X16" s="380"/>
      <c r="Y16" s="380">
        <v>7</v>
      </c>
      <c r="Z16" s="380">
        <v>18</v>
      </c>
      <c r="AA16" s="380"/>
      <c r="AB16" s="380"/>
      <c r="AC16" s="380"/>
      <c r="AD16" s="380">
        <v>6</v>
      </c>
      <c r="AE16" s="553">
        <v>52</v>
      </c>
      <c r="AF16" s="380">
        <v>15</v>
      </c>
      <c r="AG16" s="380">
        <v>2</v>
      </c>
      <c r="AH16" s="380"/>
      <c r="AI16" s="380"/>
      <c r="AJ16" s="380"/>
      <c r="AK16" s="380"/>
      <c r="AL16" s="380"/>
      <c r="AM16" s="383"/>
    </row>
    <row r="17" spans="2:39" ht="15" customHeight="1">
      <c r="B17" s="1576"/>
      <c r="C17" s="232" t="s">
        <v>147</v>
      </c>
      <c r="D17" s="1577">
        <f>SUM(E17:T17,U17:AM17)</f>
        <v>13280</v>
      </c>
      <c r="E17" s="1578">
        <f aca="true" t="shared" si="3" ref="E17:AM17">SUM(E9:E16)</f>
        <v>37</v>
      </c>
      <c r="F17" s="1579">
        <f>SUM(F9:F16)</f>
        <v>176</v>
      </c>
      <c r="G17" s="1579">
        <f t="shared" si="3"/>
        <v>3</v>
      </c>
      <c r="H17" s="1579">
        <f t="shared" si="3"/>
        <v>68</v>
      </c>
      <c r="I17" s="1579">
        <f t="shared" si="3"/>
        <v>0</v>
      </c>
      <c r="J17" s="1579">
        <f t="shared" si="3"/>
        <v>17</v>
      </c>
      <c r="K17" s="1579">
        <f t="shared" si="3"/>
        <v>12</v>
      </c>
      <c r="L17" s="1579">
        <f t="shared" si="3"/>
        <v>347</v>
      </c>
      <c r="M17" s="1579">
        <f t="shared" si="3"/>
        <v>721</v>
      </c>
      <c r="N17" s="1579">
        <f t="shared" si="3"/>
        <v>260</v>
      </c>
      <c r="O17" s="1579">
        <f t="shared" si="3"/>
        <v>3754</v>
      </c>
      <c r="P17" s="1579">
        <f t="shared" si="3"/>
        <v>461</v>
      </c>
      <c r="Q17" s="1579">
        <f t="shared" si="3"/>
        <v>184</v>
      </c>
      <c r="R17" s="1579">
        <f t="shared" si="3"/>
        <v>384</v>
      </c>
      <c r="S17" s="1579">
        <f t="shared" si="3"/>
        <v>74</v>
      </c>
      <c r="T17" s="1579">
        <f t="shared" si="3"/>
        <v>697</v>
      </c>
      <c r="U17" s="1579">
        <f t="shared" si="3"/>
        <v>38</v>
      </c>
      <c r="V17" s="1579">
        <f t="shared" si="3"/>
        <v>9</v>
      </c>
      <c r="W17" s="1579">
        <f t="shared" si="3"/>
        <v>16</v>
      </c>
      <c r="X17" s="1579">
        <f t="shared" si="3"/>
        <v>5</v>
      </c>
      <c r="Y17" s="1579">
        <f t="shared" si="3"/>
        <v>124</v>
      </c>
      <c r="Z17" s="1579">
        <f t="shared" si="3"/>
        <v>1238</v>
      </c>
      <c r="AA17" s="1579">
        <f t="shared" si="3"/>
        <v>0</v>
      </c>
      <c r="AB17" s="1579">
        <f t="shared" si="3"/>
        <v>155</v>
      </c>
      <c r="AC17" s="1579">
        <f t="shared" si="3"/>
        <v>2</v>
      </c>
      <c r="AD17" s="1579">
        <f t="shared" si="3"/>
        <v>892</v>
      </c>
      <c r="AE17" s="1579">
        <f t="shared" si="3"/>
        <v>1734</v>
      </c>
      <c r="AF17" s="1579">
        <f t="shared" si="3"/>
        <v>1205</v>
      </c>
      <c r="AG17" s="1579">
        <f t="shared" si="3"/>
        <v>627</v>
      </c>
      <c r="AH17" s="1579">
        <f t="shared" si="3"/>
        <v>0</v>
      </c>
      <c r="AI17" s="1579">
        <f t="shared" si="3"/>
        <v>0</v>
      </c>
      <c r="AJ17" s="1579">
        <f t="shared" si="3"/>
        <v>25</v>
      </c>
      <c r="AK17" s="1579">
        <f t="shared" si="3"/>
        <v>15</v>
      </c>
      <c r="AL17" s="1579">
        <f t="shared" si="3"/>
        <v>0</v>
      </c>
      <c r="AM17" s="1580">
        <f t="shared" si="3"/>
        <v>0</v>
      </c>
    </row>
    <row r="18" spans="2:39" ht="15" customHeight="1">
      <c r="B18" s="762" t="s">
        <v>34</v>
      </c>
      <c r="C18" s="236" t="s">
        <v>9</v>
      </c>
      <c r="D18" s="1558">
        <f>SUM(E18:T18,U18:AM18)</f>
        <v>1797</v>
      </c>
      <c r="E18" s="1581">
        <f aca="true" t="shared" si="4" ref="E18:AM18">SUM(E19:E23)</f>
        <v>3</v>
      </c>
      <c r="F18" s="1582">
        <f t="shared" si="4"/>
        <v>92</v>
      </c>
      <c r="G18" s="1582">
        <f t="shared" si="4"/>
        <v>3</v>
      </c>
      <c r="H18" s="1582">
        <f t="shared" si="4"/>
        <v>10</v>
      </c>
      <c r="I18" s="1582">
        <f t="shared" si="4"/>
        <v>0</v>
      </c>
      <c r="J18" s="1582">
        <f t="shared" si="4"/>
        <v>3</v>
      </c>
      <c r="K18" s="1582">
        <f t="shared" si="4"/>
        <v>1</v>
      </c>
      <c r="L18" s="1582">
        <f t="shared" si="4"/>
        <v>48</v>
      </c>
      <c r="M18" s="1582">
        <f t="shared" si="4"/>
        <v>104</v>
      </c>
      <c r="N18" s="1582">
        <f t="shared" si="4"/>
        <v>67</v>
      </c>
      <c r="O18" s="1582">
        <f t="shared" si="4"/>
        <v>145</v>
      </c>
      <c r="P18" s="1582">
        <f t="shared" si="4"/>
        <v>41</v>
      </c>
      <c r="Q18" s="1582">
        <f t="shared" si="4"/>
        <v>33</v>
      </c>
      <c r="R18" s="1582">
        <f t="shared" si="4"/>
        <v>62</v>
      </c>
      <c r="S18" s="1582">
        <f t="shared" si="4"/>
        <v>5</v>
      </c>
      <c r="T18" s="1582">
        <f t="shared" si="4"/>
        <v>123</v>
      </c>
      <c r="U18" s="1582">
        <f t="shared" si="4"/>
        <v>13</v>
      </c>
      <c r="V18" s="1582">
        <f t="shared" si="4"/>
        <v>0</v>
      </c>
      <c r="W18" s="1582">
        <f t="shared" si="4"/>
        <v>1</v>
      </c>
      <c r="X18" s="1582">
        <f t="shared" si="4"/>
        <v>2</v>
      </c>
      <c r="Y18" s="1582">
        <f t="shared" si="4"/>
        <v>20</v>
      </c>
      <c r="Z18" s="1582">
        <f t="shared" si="4"/>
        <v>364</v>
      </c>
      <c r="AA18" s="1582">
        <f t="shared" si="4"/>
        <v>1</v>
      </c>
      <c r="AB18" s="1582">
        <f t="shared" si="4"/>
        <v>25</v>
      </c>
      <c r="AC18" s="1582">
        <f t="shared" si="4"/>
        <v>0</v>
      </c>
      <c r="AD18" s="1582">
        <f t="shared" si="4"/>
        <v>158</v>
      </c>
      <c r="AE18" s="1582">
        <f t="shared" si="4"/>
        <v>236</v>
      </c>
      <c r="AF18" s="1582">
        <f t="shared" si="4"/>
        <v>205</v>
      </c>
      <c r="AG18" s="1582">
        <f t="shared" si="4"/>
        <v>30</v>
      </c>
      <c r="AH18" s="1582">
        <f t="shared" si="4"/>
        <v>0</v>
      </c>
      <c r="AI18" s="1582">
        <f t="shared" si="4"/>
        <v>0</v>
      </c>
      <c r="AJ18" s="1582">
        <f t="shared" si="4"/>
        <v>2</v>
      </c>
      <c r="AK18" s="1582">
        <f t="shared" si="4"/>
        <v>0</v>
      </c>
      <c r="AL18" s="1582">
        <f t="shared" si="4"/>
        <v>0</v>
      </c>
      <c r="AM18" s="1583">
        <f t="shared" si="4"/>
        <v>0</v>
      </c>
    </row>
    <row r="19" spans="2:39" ht="15" customHeight="1">
      <c r="B19" s="1574"/>
      <c r="C19" s="1575" t="s">
        <v>10</v>
      </c>
      <c r="D19" s="1559">
        <f>SUM(E19:T19,U19:AM19)</f>
        <v>619</v>
      </c>
      <c r="E19" s="382">
        <v>2</v>
      </c>
      <c r="F19" s="380">
        <v>21</v>
      </c>
      <c r="G19" s="380">
        <v>3</v>
      </c>
      <c r="H19" s="380">
        <v>3</v>
      </c>
      <c r="I19" s="380"/>
      <c r="J19" s="380">
        <v>1</v>
      </c>
      <c r="K19" s="380">
        <v>1</v>
      </c>
      <c r="L19" s="380">
        <v>29</v>
      </c>
      <c r="M19" s="380">
        <v>57</v>
      </c>
      <c r="N19" s="380">
        <v>30</v>
      </c>
      <c r="O19" s="380">
        <v>43</v>
      </c>
      <c r="P19" s="380">
        <v>22</v>
      </c>
      <c r="Q19" s="380">
        <v>8</v>
      </c>
      <c r="R19" s="380">
        <v>23</v>
      </c>
      <c r="S19" s="380">
        <v>1</v>
      </c>
      <c r="T19" s="380">
        <v>16</v>
      </c>
      <c r="U19" s="380"/>
      <c r="V19" s="380"/>
      <c r="W19" s="380"/>
      <c r="X19" s="380"/>
      <c r="Y19" s="380">
        <v>7</v>
      </c>
      <c r="Z19" s="380">
        <v>134</v>
      </c>
      <c r="AA19" s="380"/>
      <c r="AB19" s="380">
        <v>4</v>
      </c>
      <c r="AC19" s="380"/>
      <c r="AD19" s="380">
        <v>47</v>
      </c>
      <c r="AE19" s="553">
        <v>81</v>
      </c>
      <c r="AF19" s="553">
        <v>76</v>
      </c>
      <c r="AG19" s="380">
        <v>9</v>
      </c>
      <c r="AH19" s="380"/>
      <c r="AI19" s="380"/>
      <c r="AJ19" s="380">
        <v>1</v>
      </c>
      <c r="AK19" s="380"/>
      <c r="AL19" s="380"/>
      <c r="AM19" s="383"/>
    </row>
    <row r="20" spans="2:39" ht="15" customHeight="1">
      <c r="B20" s="1574"/>
      <c r="C20" s="1575" t="s">
        <v>11</v>
      </c>
      <c r="D20" s="1559">
        <f>SUM(E20:T20,U20:AM20)</f>
        <v>212</v>
      </c>
      <c r="E20" s="382"/>
      <c r="F20" s="380">
        <v>13</v>
      </c>
      <c r="G20" s="380"/>
      <c r="H20" s="380">
        <v>1</v>
      </c>
      <c r="I20" s="380"/>
      <c r="J20" s="380">
        <v>1</v>
      </c>
      <c r="K20" s="380"/>
      <c r="L20" s="380">
        <v>7</v>
      </c>
      <c r="M20" s="380">
        <v>10</v>
      </c>
      <c r="N20" s="380">
        <v>7</v>
      </c>
      <c r="O20" s="380">
        <v>16</v>
      </c>
      <c r="P20" s="380">
        <v>4</v>
      </c>
      <c r="Q20" s="380">
        <v>6</v>
      </c>
      <c r="R20" s="380">
        <v>9</v>
      </c>
      <c r="S20" s="380"/>
      <c r="T20" s="380">
        <v>12</v>
      </c>
      <c r="U20" s="380">
        <v>2</v>
      </c>
      <c r="V20" s="380"/>
      <c r="W20" s="380"/>
      <c r="X20" s="380"/>
      <c r="Y20" s="380">
        <v>5</v>
      </c>
      <c r="Z20" s="380">
        <v>42</v>
      </c>
      <c r="AA20" s="380"/>
      <c r="AB20" s="380">
        <v>1</v>
      </c>
      <c r="AC20" s="380"/>
      <c r="AD20" s="380">
        <v>18</v>
      </c>
      <c r="AE20" s="553">
        <v>36</v>
      </c>
      <c r="AF20" s="553">
        <v>19</v>
      </c>
      <c r="AG20" s="380">
        <v>3</v>
      </c>
      <c r="AH20" s="380"/>
      <c r="AI20" s="380"/>
      <c r="AJ20" s="380"/>
      <c r="AK20" s="380"/>
      <c r="AL20" s="380"/>
      <c r="AM20" s="383"/>
    </row>
    <row r="21" spans="2:39" ht="15" customHeight="1">
      <c r="B21" s="1574"/>
      <c r="C21" s="1575" t="s">
        <v>12</v>
      </c>
      <c r="D21" s="1559">
        <f>SUM(E21:T21,U21:AM21)</f>
        <v>132</v>
      </c>
      <c r="E21" s="382">
        <v>1</v>
      </c>
      <c r="F21" s="380">
        <v>12</v>
      </c>
      <c r="G21" s="380"/>
      <c r="H21" s="380">
        <v>1</v>
      </c>
      <c r="I21" s="380"/>
      <c r="J21" s="380"/>
      <c r="K21" s="380"/>
      <c r="L21" s="380"/>
      <c r="M21" s="380">
        <v>1</v>
      </c>
      <c r="N21" s="380">
        <v>5</v>
      </c>
      <c r="O21" s="380">
        <v>21</v>
      </c>
      <c r="P21" s="380">
        <v>2</v>
      </c>
      <c r="Q21" s="380">
        <v>2</v>
      </c>
      <c r="R21" s="380">
        <v>4</v>
      </c>
      <c r="S21" s="380">
        <v>2</v>
      </c>
      <c r="T21" s="380">
        <v>16</v>
      </c>
      <c r="U21" s="380">
        <v>3</v>
      </c>
      <c r="V21" s="380"/>
      <c r="W21" s="380">
        <v>1</v>
      </c>
      <c r="X21" s="380"/>
      <c r="Y21" s="380"/>
      <c r="Z21" s="380">
        <v>22</v>
      </c>
      <c r="AA21" s="380"/>
      <c r="AB21" s="380"/>
      <c r="AC21" s="380"/>
      <c r="AD21" s="380">
        <v>8</v>
      </c>
      <c r="AE21" s="553">
        <v>14</v>
      </c>
      <c r="AF21" s="553">
        <v>15</v>
      </c>
      <c r="AG21" s="380">
        <v>2</v>
      </c>
      <c r="AH21" s="380"/>
      <c r="AI21" s="380"/>
      <c r="AJ21" s="380"/>
      <c r="AK21" s="380"/>
      <c r="AL21" s="380"/>
      <c r="AM21" s="383"/>
    </row>
    <row r="22" spans="2:39" ht="15" customHeight="1">
      <c r="B22" s="1574"/>
      <c r="C22" s="1575" t="s">
        <v>101</v>
      </c>
      <c r="D22" s="1559">
        <f>SUM(E22:T22,U22:AM22)</f>
        <v>144</v>
      </c>
      <c r="E22" s="382"/>
      <c r="F22" s="380">
        <v>12</v>
      </c>
      <c r="G22" s="380"/>
      <c r="H22" s="380">
        <v>0</v>
      </c>
      <c r="I22" s="380"/>
      <c r="J22" s="380"/>
      <c r="K22" s="380"/>
      <c r="L22" s="380">
        <v>2</v>
      </c>
      <c r="M22" s="380">
        <v>7</v>
      </c>
      <c r="N22" s="380">
        <v>7</v>
      </c>
      <c r="O22" s="380">
        <v>6</v>
      </c>
      <c r="P22" s="380">
        <v>3</v>
      </c>
      <c r="Q22" s="380">
        <v>4</v>
      </c>
      <c r="R22" s="380">
        <v>5</v>
      </c>
      <c r="S22" s="380">
        <v>2</v>
      </c>
      <c r="T22" s="380">
        <v>13</v>
      </c>
      <c r="U22" s="380">
        <v>4</v>
      </c>
      <c r="V22" s="380"/>
      <c r="W22" s="380"/>
      <c r="X22" s="380"/>
      <c r="Y22" s="380"/>
      <c r="Z22" s="380">
        <v>34</v>
      </c>
      <c r="AA22" s="380"/>
      <c r="AB22" s="380">
        <v>1</v>
      </c>
      <c r="AC22" s="380"/>
      <c r="AD22" s="380">
        <v>5</v>
      </c>
      <c r="AE22" s="553">
        <v>25</v>
      </c>
      <c r="AF22" s="553">
        <v>12</v>
      </c>
      <c r="AG22" s="380">
        <v>2</v>
      </c>
      <c r="AH22" s="380"/>
      <c r="AI22" s="380"/>
      <c r="AJ22" s="380"/>
      <c r="AK22" s="380"/>
      <c r="AL22" s="380"/>
      <c r="AM22" s="383"/>
    </row>
    <row r="23" spans="2:39" ht="15" customHeight="1">
      <c r="B23" s="1576"/>
      <c r="C23" s="1584" t="s">
        <v>148</v>
      </c>
      <c r="D23" s="1577">
        <f>SUM(E23:T23,U23:AM23)</f>
        <v>690</v>
      </c>
      <c r="E23" s="398"/>
      <c r="F23" s="397">
        <v>34</v>
      </c>
      <c r="G23" s="397"/>
      <c r="H23" s="397">
        <v>5</v>
      </c>
      <c r="I23" s="397"/>
      <c r="J23" s="397">
        <v>1</v>
      </c>
      <c r="K23" s="397"/>
      <c r="L23" s="397">
        <v>10</v>
      </c>
      <c r="M23" s="397">
        <v>29</v>
      </c>
      <c r="N23" s="397">
        <v>18</v>
      </c>
      <c r="O23" s="397">
        <v>59</v>
      </c>
      <c r="P23" s="397">
        <v>10</v>
      </c>
      <c r="Q23" s="397">
        <v>13</v>
      </c>
      <c r="R23" s="397">
        <v>21</v>
      </c>
      <c r="S23" s="397"/>
      <c r="T23" s="397">
        <v>66</v>
      </c>
      <c r="U23" s="397">
        <v>4</v>
      </c>
      <c r="V23" s="397"/>
      <c r="W23" s="397"/>
      <c r="X23" s="397">
        <v>2</v>
      </c>
      <c r="Y23" s="397">
        <v>8</v>
      </c>
      <c r="Z23" s="397">
        <v>132</v>
      </c>
      <c r="AA23" s="397">
        <v>1</v>
      </c>
      <c r="AB23" s="397">
        <v>19</v>
      </c>
      <c r="AC23" s="397"/>
      <c r="AD23" s="397">
        <v>80</v>
      </c>
      <c r="AE23" s="586">
        <v>80</v>
      </c>
      <c r="AF23" s="586">
        <v>83</v>
      </c>
      <c r="AG23" s="397">
        <v>14</v>
      </c>
      <c r="AH23" s="397"/>
      <c r="AI23" s="397"/>
      <c r="AJ23" s="397">
        <v>1</v>
      </c>
      <c r="AK23" s="397"/>
      <c r="AL23" s="397"/>
      <c r="AM23" s="401"/>
    </row>
    <row r="24" spans="2:39" ht="15" customHeight="1">
      <c r="B24" s="762" t="s">
        <v>35</v>
      </c>
      <c r="C24" s="246" t="s">
        <v>9</v>
      </c>
      <c r="D24" s="1585">
        <f>SUM(E24:T24,U24:AM24)</f>
        <v>348</v>
      </c>
      <c r="E24" s="1586">
        <f aca="true" t="shared" si="5" ref="E24:AM24">SUM(E25:E29)</f>
        <v>3</v>
      </c>
      <c r="F24" s="1587">
        <f t="shared" si="5"/>
        <v>19</v>
      </c>
      <c r="G24" s="1587">
        <f t="shared" si="5"/>
        <v>0</v>
      </c>
      <c r="H24" s="1587">
        <f t="shared" si="5"/>
        <v>2</v>
      </c>
      <c r="I24" s="1587">
        <f t="shared" si="5"/>
        <v>0</v>
      </c>
      <c r="J24" s="1587">
        <f t="shared" si="5"/>
        <v>0</v>
      </c>
      <c r="K24" s="1587">
        <f t="shared" si="5"/>
        <v>0</v>
      </c>
      <c r="L24" s="1587">
        <f t="shared" si="5"/>
        <v>14</v>
      </c>
      <c r="M24" s="1587">
        <f t="shared" si="5"/>
        <v>20</v>
      </c>
      <c r="N24" s="1587">
        <f t="shared" si="5"/>
        <v>9</v>
      </c>
      <c r="O24" s="1587">
        <f t="shared" si="5"/>
        <v>32</v>
      </c>
      <c r="P24" s="1587">
        <f t="shared" si="5"/>
        <v>10</v>
      </c>
      <c r="Q24" s="1587">
        <f t="shared" si="5"/>
        <v>8</v>
      </c>
      <c r="R24" s="1587">
        <f t="shared" si="5"/>
        <v>14</v>
      </c>
      <c r="S24" s="1587">
        <f t="shared" si="5"/>
        <v>2</v>
      </c>
      <c r="T24" s="1587">
        <f t="shared" si="5"/>
        <v>17</v>
      </c>
      <c r="U24" s="1587">
        <f t="shared" si="5"/>
        <v>1</v>
      </c>
      <c r="V24" s="1587">
        <f t="shared" si="5"/>
        <v>0</v>
      </c>
      <c r="W24" s="1587">
        <f t="shared" si="5"/>
        <v>2</v>
      </c>
      <c r="X24" s="1587">
        <f t="shared" si="5"/>
        <v>0</v>
      </c>
      <c r="Y24" s="1587">
        <f t="shared" si="5"/>
        <v>5</v>
      </c>
      <c r="Z24" s="1587">
        <f t="shared" si="5"/>
        <v>82</v>
      </c>
      <c r="AA24" s="1587">
        <f t="shared" si="5"/>
        <v>0</v>
      </c>
      <c r="AB24" s="1587">
        <f t="shared" si="5"/>
        <v>5</v>
      </c>
      <c r="AC24" s="1587">
        <f t="shared" si="5"/>
        <v>0</v>
      </c>
      <c r="AD24" s="1587">
        <f t="shared" si="5"/>
        <v>32</v>
      </c>
      <c r="AE24" s="1587">
        <f t="shared" si="5"/>
        <v>60</v>
      </c>
      <c r="AF24" s="1587">
        <f t="shared" si="5"/>
        <v>8</v>
      </c>
      <c r="AG24" s="1587">
        <f t="shared" si="5"/>
        <v>0</v>
      </c>
      <c r="AH24" s="1587">
        <f t="shared" si="5"/>
        <v>0</v>
      </c>
      <c r="AI24" s="1587">
        <f t="shared" si="5"/>
        <v>0</v>
      </c>
      <c r="AJ24" s="1587">
        <f t="shared" si="5"/>
        <v>3</v>
      </c>
      <c r="AK24" s="1587">
        <f t="shared" si="5"/>
        <v>0</v>
      </c>
      <c r="AL24" s="1587">
        <f t="shared" si="5"/>
        <v>0</v>
      </c>
      <c r="AM24" s="1588">
        <f t="shared" si="5"/>
        <v>0</v>
      </c>
    </row>
    <row r="25" spans="2:39" ht="15" customHeight="1">
      <c r="B25" s="1574"/>
      <c r="C25" s="1575" t="s">
        <v>15</v>
      </c>
      <c r="D25" s="1559">
        <f>SUM(E25:T25,U25:AM25)</f>
        <v>102</v>
      </c>
      <c r="E25" s="382"/>
      <c r="F25" s="380">
        <v>4</v>
      </c>
      <c r="G25" s="380"/>
      <c r="H25" s="380"/>
      <c r="I25" s="380"/>
      <c r="J25" s="380"/>
      <c r="K25" s="380"/>
      <c r="L25" s="380">
        <v>5</v>
      </c>
      <c r="M25" s="380">
        <v>5</v>
      </c>
      <c r="N25" s="380">
        <v>1</v>
      </c>
      <c r="O25" s="380">
        <v>14</v>
      </c>
      <c r="P25" s="380">
        <v>2</v>
      </c>
      <c r="Q25" s="380">
        <v>4</v>
      </c>
      <c r="R25" s="380">
        <v>2</v>
      </c>
      <c r="S25" s="380">
        <v>1</v>
      </c>
      <c r="T25" s="380">
        <v>6</v>
      </c>
      <c r="U25" s="380"/>
      <c r="V25" s="380"/>
      <c r="W25" s="380">
        <v>1</v>
      </c>
      <c r="X25" s="380"/>
      <c r="Y25" s="380"/>
      <c r="Z25" s="380">
        <v>23</v>
      </c>
      <c r="AA25" s="380"/>
      <c r="AB25" s="380">
        <v>3</v>
      </c>
      <c r="AC25" s="380"/>
      <c r="AD25" s="380">
        <v>7</v>
      </c>
      <c r="AE25" s="553">
        <v>21</v>
      </c>
      <c r="AF25" s="380">
        <v>3</v>
      </c>
      <c r="AG25" s="380"/>
      <c r="AH25" s="380"/>
      <c r="AI25" s="380"/>
      <c r="AJ25" s="380"/>
      <c r="AK25" s="380"/>
      <c r="AL25" s="380"/>
      <c r="AM25" s="383"/>
    </row>
    <row r="26" spans="2:39" ht="15" customHeight="1">
      <c r="B26" s="1574"/>
      <c r="C26" s="1575" t="s">
        <v>14</v>
      </c>
      <c r="D26" s="1559">
        <f>SUM(E26:T26,U26:AM26)</f>
        <v>84</v>
      </c>
      <c r="E26" s="382"/>
      <c r="F26" s="380">
        <v>3</v>
      </c>
      <c r="G26" s="380"/>
      <c r="H26" s="380">
        <v>2</v>
      </c>
      <c r="I26" s="380"/>
      <c r="J26" s="380"/>
      <c r="K26" s="380"/>
      <c r="L26" s="380">
        <v>3</v>
      </c>
      <c r="M26" s="380">
        <v>6</v>
      </c>
      <c r="N26" s="380">
        <v>2</v>
      </c>
      <c r="O26" s="380">
        <v>9</v>
      </c>
      <c r="P26" s="380">
        <v>4</v>
      </c>
      <c r="Q26" s="380">
        <v>2</v>
      </c>
      <c r="R26" s="380">
        <v>3</v>
      </c>
      <c r="S26" s="380">
        <v>1</v>
      </c>
      <c r="T26" s="380">
        <v>2</v>
      </c>
      <c r="U26" s="380"/>
      <c r="V26" s="380"/>
      <c r="W26" s="380"/>
      <c r="X26" s="380"/>
      <c r="Y26" s="380">
        <v>3</v>
      </c>
      <c r="Z26" s="380">
        <v>17</v>
      </c>
      <c r="AA26" s="380"/>
      <c r="AB26" s="380">
        <v>1</v>
      </c>
      <c r="AC26" s="380"/>
      <c r="AD26" s="380">
        <v>7</v>
      </c>
      <c r="AE26" s="553">
        <v>16</v>
      </c>
      <c r="AF26" s="380">
        <v>2</v>
      </c>
      <c r="AG26" s="380"/>
      <c r="AH26" s="380"/>
      <c r="AI26" s="380"/>
      <c r="AJ26" s="380">
        <v>1</v>
      </c>
      <c r="AK26" s="380"/>
      <c r="AL26" s="380"/>
      <c r="AM26" s="383"/>
    </row>
    <row r="27" spans="2:39" ht="15" customHeight="1">
      <c r="B27" s="1574"/>
      <c r="C27" s="1575" t="s">
        <v>13</v>
      </c>
      <c r="D27" s="1559">
        <f>SUM(E27:T27,U27:AM27)</f>
        <v>78</v>
      </c>
      <c r="E27" s="382">
        <v>3</v>
      </c>
      <c r="F27" s="380">
        <v>5</v>
      </c>
      <c r="G27" s="380"/>
      <c r="H27" s="380"/>
      <c r="I27" s="380"/>
      <c r="J27" s="380"/>
      <c r="K27" s="380"/>
      <c r="L27" s="380">
        <v>4</v>
      </c>
      <c r="M27" s="380">
        <v>3</v>
      </c>
      <c r="N27" s="380">
        <v>2</v>
      </c>
      <c r="O27" s="380">
        <v>7</v>
      </c>
      <c r="P27" s="380">
        <v>2</v>
      </c>
      <c r="Q27" s="380">
        <v>2</v>
      </c>
      <c r="R27" s="380">
        <v>4</v>
      </c>
      <c r="S27" s="380"/>
      <c r="T27" s="380">
        <v>2</v>
      </c>
      <c r="U27" s="380"/>
      <c r="V27" s="380"/>
      <c r="W27" s="380"/>
      <c r="X27" s="380"/>
      <c r="Y27" s="380">
        <v>2</v>
      </c>
      <c r="Z27" s="380">
        <v>19</v>
      </c>
      <c r="AA27" s="380"/>
      <c r="AB27" s="380"/>
      <c r="AC27" s="380"/>
      <c r="AD27" s="380">
        <v>11</v>
      </c>
      <c r="AE27" s="553">
        <v>9</v>
      </c>
      <c r="AF27" s="380">
        <v>2</v>
      </c>
      <c r="AG27" s="380"/>
      <c r="AH27" s="380"/>
      <c r="AI27" s="380"/>
      <c r="AJ27" s="380">
        <v>1</v>
      </c>
      <c r="AK27" s="380"/>
      <c r="AL27" s="380"/>
      <c r="AM27" s="383"/>
    </row>
    <row r="28" spans="2:39" ht="15" customHeight="1">
      <c r="B28" s="1574"/>
      <c r="C28" s="1575" t="s">
        <v>16</v>
      </c>
      <c r="D28" s="1559">
        <f>SUM(E28:T28,U28:AM28)</f>
        <v>40</v>
      </c>
      <c r="E28" s="382"/>
      <c r="F28" s="380">
        <v>5</v>
      </c>
      <c r="G28" s="380"/>
      <c r="H28" s="380"/>
      <c r="I28" s="380"/>
      <c r="J28" s="380"/>
      <c r="K28" s="380"/>
      <c r="L28" s="380">
        <v>2</v>
      </c>
      <c r="M28" s="380">
        <v>3</v>
      </c>
      <c r="N28" s="380">
        <v>1</v>
      </c>
      <c r="O28" s="380">
        <v>1</v>
      </c>
      <c r="P28" s="380"/>
      <c r="Q28" s="380"/>
      <c r="R28" s="380">
        <v>2</v>
      </c>
      <c r="S28" s="380"/>
      <c r="T28" s="380">
        <v>3</v>
      </c>
      <c r="U28" s="380">
        <v>1</v>
      </c>
      <c r="V28" s="380"/>
      <c r="W28" s="380"/>
      <c r="X28" s="380"/>
      <c r="Y28" s="380"/>
      <c r="Z28" s="380">
        <v>9</v>
      </c>
      <c r="AA28" s="380"/>
      <c r="AB28" s="380"/>
      <c r="AC28" s="380"/>
      <c r="AD28" s="380">
        <v>4</v>
      </c>
      <c r="AE28" s="553">
        <v>9</v>
      </c>
      <c r="AF28" s="380"/>
      <c r="AG28" s="380"/>
      <c r="AH28" s="380"/>
      <c r="AI28" s="380"/>
      <c r="AJ28" s="380"/>
      <c r="AK28" s="380"/>
      <c r="AL28" s="380"/>
      <c r="AM28" s="383"/>
    </row>
    <row r="29" spans="2:39" ht="15" customHeight="1">
      <c r="B29" s="1576"/>
      <c r="C29" s="1589" t="s">
        <v>17</v>
      </c>
      <c r="D29" s="1590">
        <f>SUM(E29:T29,U29:AM29)</f>
        <v>44</v>
      </c>
      <c r="E29" s="407"/>
      <c r="F29" s="406">
        <v>2</v>
      </c>
      <c r="G29" s="406"/>
      <c r="H29" s="406"/>
      <c r="I29" s="406"/>
      <c r="J29" s="406"/>
      <c r="K29" s="406"/>
      <c r="L29" s="406"/>
      <c r="M29" s="406">
        <v>3</v>
      </c>
      <c r="N29" s="406">
        <v>3</v>
      </c>
      <c r="O29" s="406">
        <v>1</v>
      </c>
      <c r="P29" s="406">
        <v>2</v>
      </c>
      <c r="Q29" s="406"/>
      <c r="R29" s="406">
        <v>3</v>
      </c>
      <c r="S29" s="406"/>
      <c r="T29" s="406">
        <v>4</v>
      </c>
      <c r="U29" s="406"/>
      <c r="V29" s="406"/>
      <c r="W29" s="406">
        <v>1</v>
      </c>
      <c r="X29" s="406"/>
      <c r="Y29" s="406"/>
      <c r="Z29" s="406">
        <v>14</v>
      </c>
      <c r="AA29" s="406"/>
      <c r="AB29" s="406">
        <v>1</v>
      </c>
      <c r="AC29" s="406"/>
      <c r="AD29" s="406">
        <v>3</v>
      </c>
      <c r="AE29" s="1591">
        <v>5</v>
      </c>
      <c r="AF29" s="406">
        <v>1</v>
      </c>
      <c r="AG29" s="406"/>
      <c r="AH29" s="406"/>
      <c r="AI29" s="406"/>
      <c r="AJ29" s="406">
        <v>1</v>
      </c>
      <c r="AK29" s="406"/>
      <c r="AL29" s="406"/>
      <c r="AM29" s="410"/>
    </row>
    <row r="30" spans="2:39" ht="15" customHeight="1">
      <c r="B30" s="1592" t="s">
        <v>753</v>
      </c>
      <c r="C30" s="236" t="s">
        <v>9</v>
      </c>
      <c r="D30" s="1558">
        <f>SUM(E30:T30,U30:AM30)</f>
        <v>773</v>
      </c>
      <c r="E30" s="1581">
        <f aca="true" t="shared" si="6" ref="E30:AM30">SUM(E31:E33)</f>
        <v>1</v>
      </c>
      <c r="F30" s="1582">
        <f t="shared" si="6"/>
        <v>20</v>
      </c>
      <c r="G30" s="1582">
        <f t="shared" si="6"/>
        <v>0</v>
      </c>
      <c r="H30" s="1582">
        <f t="shared" si="6"/>
        <v>3</v>
      </c>
      <c r="I30" s="1582">
        <f t="shared" si="6"/>
        <v>0</v>
      </c>
      <c r="J30" s="1582">
        <f t="shared" si="6"/>
        <v>0</v>
      </c>
      <c r="K30" s="1582">
        <f t="shared" si="6"/>
        <v>0</v>
      </c>
      <c r="L30" s="1582">
        <f t="shared" si="6"/>
        <v>15</v>
      </c>
      <c r="M30" s="1582">
        <f t="shared" si="6"/>
        <v>25</v>
      </c>
      <c r="N30" s="1582">
        <f t="shared" si="6"/>
        <v>14</v>
      </c>
      <c r="O30" s="1582">
        <f t="shared" si="6"/>
        <v>132</v>
      </c>
      <c r="P30" s="1582">
        <f t="shared" si="6"/>
        <v>22</v>
      </c>
      <c r="Q30" s="1582">
        <f t="shared" si="6"/>
        <v>17</v>
      </c>
      <c r="R30" s="1582">
        <f t="shared" si="6"/>
        <v>27</v>
      </c>
      <c r="S30" s="1582">
        <f t="shared" si="6"/>
        <v>1</v>
      </c>
      <c r="T30" s="1582">
        <f t="shared" si="6"/>
        <v>38</v>
      </c>
      <c r="U30" s="1582">
        <f t="shared" si="6"/>
        <v>6</v>
      </c>
      <c r="V30" s="1582">
        <f t="shared" si="6"/>
        <v>0</v>
      </c>
      <c r="W30" s="1582">
        <f t="shared" si="6"/>
        <v>0</v>
      </c>
      <c r="X30" s="1582">
        <f t="shared" si="6"/>
        <v>0</v>
      </c>
      <c r="Y30" s="1582">
        <f t="shared" si="6"/>
        <v>7</v>
      </c>
      <c r="Z30" s="1582">
        <f t="shared" si="6"/>
        <v>135</v>
      </c>
      <c r="AA30" s="1582">
        <f t="shared" si="6"/>
        <v>0</v>
      </c>
      <c r="AB30" s="1582">
        <f t="shared" si="6"/>
        <v>6</v>
      </c>
      <c r="AC30" s="1582">
        <f t="shared" si="6"/>
        <v>0</v>
      </c>
      <c r="AD30" s="1582">
        <f t="shared" si="6"/>
        <v>81</v>
      </c>
      <c r="AE30" s="1582">
        <f t="shared" si="6"/>
        <v>131</v>
      </c>
      <c r="AF30" s="1582">
        <f t="shared" si="6"/>
        <v>62</v>
      </c>
      <c r="AG30" s="1582">
        <f t="shared" si="6"/>
        <v>30</v>
      </c>
      <c r="AH30" s="1582">
        <f t="shared" si="6"/>
        <v>0</v>
      </c>
      <c r="AI30" s="1582">
        <f t="shared" si="6"/>
        <v>0</v>
      </c>
      <c r="AJ30" s="1582">
        <f t="shared" si="6"/>
        <v>0</v>
      </c>
      <c r="AK30" s="1582">
        <f t="shared" si="6"/>
        <v>0</v>
      </c>
      <c r="AL30" s="1582">
        <f t="shared" si="6"/>
        <v>0</v>
      </c>
      <c r="AM30" s="1583">
        <f t="shared" si="6"/>
        <v>0</v>
      </c>
    </row>
    <row r="31" spans="2:39" ht="15" customHeight="1">
      <c r="B31" s="1593"/>
      <c r="C31" s="250" t="s">
        <v>754</v>
      </c>
      <c r="D31" s="1559">
        <f>SUM(E31:T31,U31:AM31)</f>
        <v>207</v>
      </c>
      <c r="E31" s="382"/>
      <c r="F31" s="380">
        <v>12</v>
      </c>
      <c r="G31" s="380"/>
      <c r="H31" s="380"/>
      <c r="I31" s="380"/>
      <c r="J31" s="380"/>
      <c r="K31" s="380"/>
      <c r="L31" s="380">
        <v>1</v>
      </c>
      <c r="M31" s="380">
        <v>1</v>
      </c>
      <c r="N31" s="380">
        <v>6</v>
      </c>
      <c r="O31" s="380">
        <v>34</v>
      </c>
      <c r="P31" s="380">
        <v>5</v>
      </c>
      <c r="Q31" s="380">
        <v>8</v>
      </c>
      <c r="R31" s="380">
        <v>8</v>
      </c>
      <c r="S31" s="380"/>
      <c r="T31" s="380">
        <v>14</v>
      </c>
      <c r="U31" s="380"/>
      <c r="V31" s="380"/>
      <c r="W31" s="380"/>
      <c r="X31" s="380"/>
      <c r="Y31" s="380"/>
      <c r="Z31" s="380">
        <v>39</v>
      </c>
      <c r="AA31" s="380"/>
      <c r="AB31" s="380">
        <v>2</v>
      </c>
      <c r="AC31" s="380"/>
      <c r="AD31" s="380">
        <v>13</v>
      </c>
      <c r="AE31" s="553">
        <v>39</v>
      </c>
      <c r="AF31" s="380">
        <v>21</v>
      </c>
      <c r="AG31" s="380">
        <v>4</v>
      </c>
      <c r="AH31" s="380"/>
      <c r="AI31" s="380"/>
      <c r="AJ31" s="380"/>
      <c r="AK31" s="380"/>
      <c r="AL31" s="380"/>
      <c r="AM31" s="383"/>
    </row>
    <row r="32" spans="2:39" ht="15" customHeight="1">
      <c r="B32" s="1593"/>
      <c r="C32" s="250" t="s">
        <v>38</v>
      </c>
      <c r="D32" s="1559">
        <f>SUM(E32:T32,U32:AM32)</f>
        <v>403</v>
      </c>
      <c r="E32" s="382">
        <v>1</v>
      </c>
      <c r="F32" s="380">
        <v>5</v>
      </c>
      <c r="G32" s="380"/>
      <c r="H32" s="380">
        <v>2</v>
      </c>
      <c r="I32" s="380"/>
      <c r="J32" s="380"/>
      <c r="K32" s="380"/>
      <c r="L32" s="380">
        <v>11</v>
      </c>
      <c r="M32" s="380">
        <v>19</v>
      </c>
      <c r="N32" s="380">
        <v>7</v>
      </c>
      <c r="O32" s="380">
        <v>66</v>
      </c>
      <c r="P32" s="380">
        <v>11</v>
      </c>
      <c r="Q32" s="380">
        <v>5</v>
      </c>
      <c r="R32" s="380">
        <v>16</v>
      </c>
      <c r="S32" s="380"/>
      <c r="T32" s="380">
        <v>20</v>
      </c>
      <c r="U32" s="380">
        <v>4</v>
      </c>
      <c r="V32" s="380"/>
      <c r="W32" s="380"/>
      <c r="X32" s="380"/>
      <c r="Y32" s="380">
        <v>6</v>
      </c>
      <c r="Z32" s="380">
        <v>79</v>
      </c>
      <c r="AA32" s="380"/>
      <c r="AB32" s="380">
        <v>3</v>
      </c>
      <c r="AC32" s="380"/>
      <c r="AD32" s="380">
        <v>51</v>
      </c>
      <c r="AE32" s="553">
        <v>56</v>
      </c>
      <c r="AF32" s="380">
        <v>25</v>
      </c>
      <c r="AG32" s="380">
        <v>16</v>
      </c>
      <c r="AH32" s="380"/>
      <c r="AI32" s="380"/>
      <c r="AJ32" s="380"/>
      <c r="AK32" s="380"/>
      <c r="AL32" s="380"/>
      <c r="AM32" s="383"/>
    </row>
    <row r="33" spans="2:39" ht="15" customHeight="1">
      <c r="B33" s="1594"/>
      <c r="C33" s="253" t="s">
        <v>39</v>
      </c>
      <c r="D33" s="1577">
        <f>SUM(E33:T33,U33:AM33)</f>
        <v>163</v>
      </c>
      <c r="E33" s="398"/>
      <c r="F33" s="397">
        <v>3</v>
      </c>
      <c r="G33" s="397"/>
      <c r="H33" s="397">
        <v>1</v>
      </c>
      <c r="I33" s="397"/>
      <c r="J33" s="397"/>
      <c r="K33" s="397"/>
      <c r="L33" s="397">
        <v>3</v>
      </c>
      <c r="M33" s="397">
        <v>5</v>
      </c>
      <c r="N33" s="397">
        <v>1</v>
      </c>
      <c r="O33" s="397">
        <v>32</v>
      </c>
      <c r="P33" s="397">
        <v>6</v>
      </c>
      <c r="Q33" s="397">
        <v>4</v>
      </c>
      <c r="R33" s="397">
        <v>3</v>
      </c>
      <c r="S33" s="397">
        <v>1</v>
      </c>
      <c r="T33" s="397">
        <v>4</v>
      </c>
      <c r="U33" s="397">
        <v>2</v>
      </c>
      <c r="V33" s="397"/>
      <c r="W33" s="397"/>
      <c r="X33" s="397"/>
      <c r="Y33" s="397">
        <v>1</v>
      </c>
      <c r="Z33" s="397">
        <v>17</v>
      </c>
      <c r="AA33" s="397"/>
      <c r="AB33" s="397">
        <v>1</v>
      </c>
      <c r="AC33" s="397"/>
      <c r="AD33" s="397">
        <v>17</v>
      </c>
      <c r="AE33" s="586">
        <v>36</v>
      </c>
      <c r="AF33" s="397">
        <v>16</v>
      </c>
      <c r="AG33" s="397">
        <v>10</v>
      </c>
      <c r="AH33" s="397"/>
      <c r="AI33" s="397"/>
      <c r="AJ33" s="397"/>
      <c r="AK33" s="397"/>
      <c r="AL33" s="397"/>
      <c r="AM33" s="401"/>
    </row>
    <row r="34" spans="2:39" ht="15" customHeight="1">
      <c r="B34" s="759" t="s">
        <v>755</v>
      </c>
      <c r="C34" s="246" t="s">
        <v>9</v>
      </c>
      <c r="D34" s="1585">
        <f>SUM(E34:T34,U34:AM34)</f>
        <v>669</v>
      </c>
      <c r="E34" s="1586">
        <f>SUM(E35:E36)</f>
        <v>3</v>
      </c>
      <c r="F34" s="1587">
        <f aca="true" t="shared" si="7" ref="F34:AM34">SUM(F35:F36)</f>
        <v>23</v>
      </c>
      <c r="G34" s="1587">
        <f t="shared" si="7"/>
        <v>0</v>
      </c>
      <c r="H34" s="1587">
        <f t="shared" si="7"/>
        <v>1</v>
      </c>
      <c r="I34" s="1587">
        <f t="shared" si="7"/>
        <v>0</v>
      </c>
      <c r="J34" s="1587">
        <f t="shared" si="7"/>
        <v>0</v>
      </c>
      <c r="K34" s="1587">
        <f t="shared" si="7"/>
        <v>0</v>
      </c>
      <c r="L34" s="1587">
        <f t="shared" si="7"/>
        <v>9</v>
      </c>
      <c r="M34" s="1587">
        <f t="shared" si="7"/>
        <v>20</v>
      </c>
      <c r="N34" s="1587">
        <f t="shared" si="7"/>
        <v>12</v>
      </c>
      <c r="O34" s="1587">
        <f t="shared" si="7"/>
        <v>88</v>
      </c>
      <c r="P34" s="1587">
        <f t="shared" si="7"/>
        <v>19</v>
      </c>
      <c r="Q34" s="1587">
        <f t="shared" si="7"/>
        <v>9</v>
      </c>
      <c r="R34" s="1587">
        <f t="shared" si="7"/>
        <v>24</v>
      </c>
      <c r="S34" s="1587">
        <f t="shared" si="7"/>
        <v>16</v>
      </c>
      <c r="T34" s="1587">
        <f t="shared" si="7"/>
        <v>84</v>
      </c>
      <c r="U34" s="1587">
        <f t="shared" si="7"/>
        <v>6</v>
      </c>
      <c r="V34" s="1587">
        <f t="shared" si="7"/>
        <v>2</v>
      </c>
      <c r="W34" s="1587">
        <f t="shared" si="7"/>
        <v>1</v>
      </c>
      <c r="X34" s="1587">
        <f t="shared" si="7"/>
        <v>1</v>
      </c>
      <c r="Y34" s="1587">
        <f t="shared" si="7"/>
        <v>7</v>
      </c>
      <c r="Z34" s="1587">
        <f t="shared" si="7"/>
        <v>132</v>
      </c>
      <c r="AA34" s="1587">
        <f t="shared" si="7"/>
        <v>0</v>
      </c>
      <c r="AB34" s="1587">
        <f t="shared" si="7"/>
        <v>7</v>
      </c>
      <c r="AC34" s="1587">
        <f t="shared" si="7"/>
        <v>0</v>
      </c>
      <c r="AD34" s="1587">
        <f t="shared" si="7"/>
        <v>53</v>
      </c>
      <c r="AE34" s="1587">
        <f t="shared" si="7"/>
        <v>94</v>
      </c>
      <c r="AF34" s="1587">
        <f t="shared" si="7"/>
        <v>48</v>
      </c>
      <c r="AG34" s="1587">
        <f t="shared" si="7"/>
        <v>8</v>
      </c>
      <c r="AH34" s="1587">
        <f t="shared" si="7"/>
        <v>0</v>
      </c>
      <c r="AI34" s="1587">
        <f t="shared" si="7"/>
        <v>0</v>
      </c>
      <c r="AJ34" s="1587">
        <f t="shared" si="7"/>
        <v>2</v>
      </c>
      <c r="AK34" s="1587">
        <f t="shared" si="7"/>
        <v>0</v>
      </c>
      <c r="AL34" s="1587">
        <f t="shared" si="7"/>
        <v>0</v>
      </c>
      <c r="AM34" s="1588">
        <f t="shared" si="7"/>
        <v>0</v>
      </c>
    </row>
    <row r="35" spans="2:39" ht="15" customHeight="1">
      <c r="B35" s="760"/>
      <c r="C35" s="250" t="s">
        <v>320</v>
      </c>
      <c r="D35" s="1559">
        <f>SUM(E35:T35,U35:AM35)</f>
        <v>529</v>
      </c>
      <c r="E35" s="382">
        <v>3</v>
      </c>
      <c r="F35" s="380">
        <v>20</v>
      </c>
      <c r="G35" s="380"/>
      <c r="H35" s="380">
        <v>1</v>
      </c>
      <c r="I35" s="380"/>
      <c r="J35" s="380"/>
      <c r="K35" s="380"/>
      <c r="L35" s="380">
        <v>7</v>
      </c>
      <c r="M35" s="380">
        <v>13</v>
      </c>
      <c r="N35" s="380">
        <v>12</v>
      </c>
      <c r="O35" s="380">
        <v>81</v>
      </c>
      <c r="P35" s="380">
        <v>18</v>
      </c>
      <c r="Q35" s="380">
        <v>7</v>
      </c>
      <c r="R35" s="380">
        <v>20</v>
      </c>
      <c r="S35" s="380">
        <v>5</v>
      </c>
      <c r="T35" s="380">
        <v>72</v>
      </c>
      <c r="U35" s="380">
        <v>5</v>
      </c>
      <c r="V35" s="380">
        <v>2</v>
      </c>
      <c r="W35" s="380">
        <v>1</v>
      </c>
      <c r="X35" s="380"/>
      <c r="Y35" s="380">
        <v>6</v>
      </c>
      <c r="Z35" s="380">
        <v>96</v>
      </c>
      <c r="AA35" s="380"/>
      <c r="AB35" s="380">
        <v>6</v>
      </c>
      <c r="AC35" s="380"/>
      <c r="AD35" s="380">
        <v>33</v>
      </c>
      <c r="AE35" s="553">
        <v>72</v>
      </c>
      <c r="AF35" s="380">
        <v>42</v>
      </c>
      <c r="AG35" s="380">
        <v>5</v>
      </c>
      <c r="AH35" s="380"/>
      <c r="AI35" s="380"/>
      <c r="AJ35" s="380">
        <v>2</v>
      </c>
      <c r="AK35" s="380"/>
      <c r="AL35" s="380"/>
      <c r="AM35" s="383"/>
    </row>
    <row r="36" spans="2:39" ht="15" customHeight="1">
      <c r="B36" s="761"/>
      <c r="C36" s="1595" t="s">
        <v>18</v>
      </c>
      <c r="D36" s="1577">
        <f>SUM(E36:T36,U36:AM36)</f>
        <v>140</v>
      </c>
      <c r="E36" s="398"/>
      <c r="F36" s="397">
        <v>3</v>
      </c>
      <c r="G36" s="397"/>
      <c r="H36" s="397"/>
      <c r="I36" s="397"/>
      <c r="J36" s="397"/>
      <c r="K36" s="397"/>
      <c r="L36" s="397">
        <v>2</v>
      </c>
      <c r="M36" s="397">
        <v>7</v>
      </c>
      <c r="N36" s="397"/>
      <c r="O36" s="397">
        <v>7</v>
      </c>
      <c r="P36" s="397">
        <v>1</v>
      </c>
      <c r="Q36" s="397">
        <v>2</v>
      </c>
      <c r="R36" s="397">
        <v>4</v>
      </c>
      <c r="S36" s="397">
        <v>11</v>
      </c>
      <c r="T36" s="397">
        <v>12</v>
      </c>
      <c r="U36" s="397">
        <v>1</v>
      </c>
      <c r="V36" s="397"/>
      <c r="W36" s="397"/>
      <c r="X36" s="397">
        <v>1</v>
      </c>
      <c r="Y36" s="397">
        <v>1</v>
      </c>
      <c r="Z36" s="397">
        <v>36</v>
      </c>
      <c r="AA36" s="397"/>
      <c r="AB36" s="397">
        <v>1</v>
      </c>
      <c r="AC36" s="397"/>
      <c r="AD36" s="397">
        <v>20</v>
      </c>
      <c r="AE36" s="586">
        <v>22</v>
      </c>
      <c r="AF36" s="397">
        <v>6</v>
      </c>
      <c r="AG36" s="397">
        <v>3</v>
      </c>
      <c r="AH36" s="397"/>
      <c r="AI36" s="397"/>
      <c r="AJ36" s="397"/>
      <c r="AK36" s="397"/>
      <c r="AL36" s="397"/>
      <c r="AM36" s="401"/>
    </row>
    <row r="37" spans="2:39" ht="15" customHeight="1">
      <c r="B37" s="762" t="s">
        <v>756</v>
      </c>
      <c r="C37" s="236" t="s">
        <v>9</v>
      </c>
      <c r="D37" s="1558">
        <f>SUM(E37:T37,U37:AM37)</f>
        <v>445</v>
      </c>
      <c r="E37" s="1586">
        <f aca="true" t="shared" si="8" ref="E37:AM37">SUM(E38:E41)</f>
        <v>0</v>
      </c>
      <c r="F37" s="1587">
        <f t="shared" si="8"/>
        <v>31</v>
      </c>
      <c r="G37" s="1587">
        <f t="shared" si="8"/>
        <v>0</v>
      </c>
      <c r="H37" s="1587">
        <f t="shared" si="8"/>
        <v>2</v>
      </c>
      <c r="I37" s="1587">
        <f t="shared" si="8"/>
        <v>0</v>
      </c>
      <c r="J37" s="1587">
        <f t="shared" si="8"/>
        <v>0</v>
      </c>
      <c r="K37" s="1587">
        <f t="shared" si="8"/>
        <v>0</v>
      </c>
      <c r="L37" s="1587">
        <f t="shared" si="8"/>
        <v>6</v>
      </c>
      <c r="M37" s="1587">
        <f t="shared" si="8"/>
        <v>19</v>
      </c>
      <c r="N37" s="1587">
        <f t="shared" si="8"/>
        <v>9</v>
      </c>
      <c r="O37" s="1587">
        <f t="shared" si="8"/>
        <v>44</v>
      </c>
      <c r="P37" s="1587">
        <f t="shared" si="8"/>
        <v>9</v>
      </c>
      <c r="Q37" s="1587">
        <f t="shared" si="8"/>
        <v>7</v>
      </c>
      <c r="R37" s="1587">
        <f t="shared" si="8"/>
        <v>11</v>
      </c>
      <c r="S37" s="1587">
        <f t="shared" si="8"/>
        <v>0</v>
      </c>
      <c r="T37" s="1587">
        <f t="shared" si="8"/>
        <v>24</v>
      </c>
      <c r="U37" s="1587">
        <f t="shared" si="8"/>
        <v>3</v>
      </c>
      <c r="V37" s="1587">
        <f t="shared" si="8"/>
        <v>0</v>
      </c>
      <c r="W37" s="1587">
        <f t="shared" si="8"/>
        <v>0</v>
      </c>
      <c r="X37" s="1587">
        <f t="shared" si="8"/>
        <v>0</v>
      </c>
      <c r="Y37" s="1587">
        <f t="shared" si="8"/>
        <v>3</v>
      </c>
      <c r="Z37" s="1587">
        <f t="shared" si="8"/>
        <v>69</v>
      </c>
      <c r="AA37" s="1587">
        <f t="shared" si="8"/>
        <v>0</v>
      </c>
      <c r="AB37" s="1587">
        <f t="shared" si="8"/>
        <v>7</v>
      </c>
      <c r="AC37" s="1587">
        <f t="shared" si="8"/>
        <v>0</v>
      </c>
      <c r="AD37" s="1587">
        <f t="shared" si="8"/>
        <v>44</v>
      </c>
      <c r="AE37" s="1587">
        <f t="shared" si="8"/>
        <v>75</v>
      </c>
      <c r="AF37" s="1587">
        <f t="shared" si="8"/>
        <v>61</v>
      </c>
      <c r="AG37" s="1587">
        <f t="shared" si="8"/>
        <v>19</v>
      </c>
      <c r="AH37" s="1587">
        <f t="shared" si="8"/>
        <v>0</v>
      </c>
      <c r="AI37" s="1587">
        <f t="shared" si="8"/>
        <v>0</v>
      </c>
      <c r="AJ37" s="1587">
        <f t="shared" si="8"/>
        <v>2</v>
      </c>
      <c r="AK37" s="1587">
        <f t="shared" si="8"/>
        <v>0</v>
      </c>
      <c r="AL37" s="1587">
        <f t="shared" si="8"/>
        <v>0</v>
      </c>
      <c r="AM37" s="1588">
        <f t="shared" si="8"/>
        <v>0</v>
      </c>
    </row>
    <row r="38" spans="2:39" ht="15" customHeight="1">
      <c r="B38" s="1574"/>
      <c r="C38" s="250" t="s">
        <v>40</v>
      </c>
      <c r="D38" s="1559">
        <f>SUM(E38:T38,U38:AM38)</f>
        <v>131</v>
      </c>
      <c r="E38" s="382"/>
      <c r="F38" s="380">
        <v>3</v>
      </c>
      <c r="G38" s="380"/>
      <c r="H38" s="380">
        <v>1</v>
      </c>
      <c r="I38" s="380"/>
      <c r="J38" s="380"/>
      <c r="K38" s="380"/>
      <c r="L38" s="380">
        <v>2</v>
      </c>
      <c r="M38" s="380">
        <v>6</v>
      </c>
      <c r="N38" s="380">
        <v>3</v>
      </c>
      <c r="O38" s="380">
        <v>18</v>
      </c>
      <c r="P38" s="380">
        <v>3</v>
      </c>
      <c r="Q38" s="380">
        <v>2</v>
      </c>
      <c r="R38" s="380">
        <v>5</v>
      </c>
      <c r="S38" s="380"/>
      <c r="T38" s="380">
        <v>7</v>
      </c>
      <c r="U38" s="380">
        <v>1</v>
      </c>
      <c r="V38" s="380"/>
      <c r="W38" s="380"/>
      <c r="X38" s="380"/>
      <c r="Y38" s="380">
        <v>1</v>
      </c>
      <c r="Z38" s="380">
        <v>19</v>
      </c>
      <c r="AA38" s="380"/>
      <c r="AB38" s="380">
        <v>2</v>
      </c>
      <c r="AC38" s="380"/>
      <c r="AD38" s="380">
        <v>12</v>
      </c>
      <c r="AE38" s="553">
        <v>26</v>
      </c>
      <c r="AF38" s="380">
        <v>11</v>
      </c>
      <c r="AG38" s="380">
        <v>9</v>
      </c>
      <c r="AH38" s="380"/>
      <c r="AI38" s="380"/>
      <c r="AJ38" s="380"/>
      <c r="AK38" s="380"/>
      <c r="AL38" s="380"/>
      <c r="AM38" s="383"/>
    </row>
    <row r="39" spans="2:39" ht="15" customHeight="1">
      <c r="B39" s="1574"/>
      <c r="C39" s="250" t="s">
        <v>41</v>
      </c>
      <c r="D39" s="1559">
        <f>SUM(E39:T39,U39:AM39)</f>
        <v>145</v>
      </c>
      <c r="E39" s="382"/>
      <c r="F39" s="380">
        <v>12</v>
      </c>
      <c r="G39" s="380"/>
      <c r="H39" s="380"/>
      <c r="I39" s="380"/>
      <c r="J39" s="380"/>
      <c r="K39" s="380"/>
      <c r="L39" s="380">
        <v>1</v>
      </c>
      <c r="M39" s="380">
        <v>4</v>
      </c>
      <c r="N39" s="380">
        <v>2</v>
      </c>
      <c r="O39" s="380">
        <v>10</v>
      </c>
      <c r="P39" s="380">
        <v>3</v>
      </c>
      <c r="Q39" s="380">
        <v>3</v>
      </c>
      <c r="R39" s="380">
        <v>3</v>
      </c>
      <c r="S39" s="380"/>
      <c r="T39" s="380">
        <v>6</v>
      </c>
      <c r="U39" s="380">
        <v>1</v>
      </c>
      <c r="V39" s="380"/>
      <c r="W39" s="380"/>
      <c r="X39" s="380"/>
      <c r="Y39" s="380">
        <v>1</v>
      </c>
      <c r="Z39" s="380">
        <v>26</v>
      </c>
      <c r="AA39" s="380"/>
      <c r="AB39" s="380">
        <v>2</v>
      </c>
      <c r="AC39" s="380"/>
      <c r="AD39" s="380">
        <v>21</v>
      </c>
      <c r="AE39" s="553">
        <v>21</v>
      </c>
      <c r="AF39" s="380">
        <v>22</v>
      </c>
      <c r="AG39" s="380">
        <v>5</v>
      </c>
      <c r="AH39" s="380"/>
      <c r="AI39" s="380"/>
      <c r="AJ39" s="380">
        <v>2</v>
      </c>
      <c r="AK39" s="380"/>
      <c r="AL39" s="380"/>
      <c r="AM39" s="383"/>
    </row>
    <row r="40" spans="2:39" ht="15" customHeight="1">
      <c r="B40" s="1574"/>
      <c r="C40" s="250" t="s">
        <v>19</v>
      </c>
      <c r="D40" s="1559">
        <f>SUM(E40:T40,U40:AM40)</f>
        <v>139</v>
      </c>
      <c r="E40" s="382"/>
      <c r="F40" s="380">
        <v>14</v>
      </c>
      <c r="G40" s="380"/>
      <c r="H40" s="380">
        <v>1</v>
      </c>
      <c r="I40" s="380"/>
      <c r="J40" s="380"/>
      <c r="K40" s="380"/>
      <c r="L40" s="380">
        <v>2</v>
      </c>
      <c r="M40" s="380">
        <v>8</v>
      </c>
      <c r="N40" s="380">
        <v>3</v>
      </c>
      <c r="O40" s="380">
        <v>14</v>
      </c>
      <c r="P40" s="380">
        <v>3</v>
      </c>
      <c r="Q40" s="380">
        <v>2</v>
      </c>
      <c r="R40" s="380">
        <v>2</v>
      </c>
      <c r="S40" s="380"/>
      <c r="T40" s="380">
        <v>6</v>
      </c>
      <c r="U40" s="380">
        <v>1</v>
      </c>
      <c r="V40" s="380"/>
      <c r="W40" s="380"/>
      <c r="X40" s="380"/>
      <c r="Y40" s="380">
        <v>1</v>
      </c>
      <c r="Z40" s="380">
        <v>23</v>
      </c>
      <c r="AA40" s="380"/>
      <c r="AB40" s="380">
        <v>3</v>
      </c>
      <c r="AC40" s="380"/>
      <c r="AD40" s="380">
        <v>10</v>
      </c>
      <c r="AE40" s="553">
        <v>21</v>
      </c>
      <c r="AF40" s="380">
        <v>21</v>
      </c>
      <c r="AG40" s="380">
        <v>4</v>
      </c>
      <c r="AH40" s="380"/>
      <c r="AI40" s="380"/>
      <c r="AJ40" s="380"/>
      <c r="AK40" s="380"/>
      <c r="AL40" s="380"/>
      <c r="AM40" s="383"/>
    </row>
    <row r="41" spans="2:39" ht="15" customHeight="1">
      <c r="B41" s="1576"/>
      <c r="C41" s="253" t="s">
        <v>20</v>
      </c>
      <c r="D41" s="1577">
        <f>SUM(E41:T41,U41:AM41)</f>
        <v>30</v>
      </c>
      <c r="E41" s="382"/>
      <c r="F41" s="380">
        <v>2</v>
      </c>
      <c r="G41" s="380"/>
      <c r="H41" s="380"/>
      <c r="I41" s="380"/>
      <c r="J41" s="380"/>
      <c r="K41" s="380"/>
      <c r="L41" s="380">
        <v>1</v>
      </c>
      <c r="M41" s="380">
        <v>1</v>
      </c>
      <c r="N41" s="380">
        <v>1</v>
      </c>
      <c r="O41" s="380">
        <v>2</v>
      </c>
      <c r="P41" s="380"/>
      <c r="Q41" s="380"/>
      <c r="R41" s="380">
        <v>1</v>
      </c>
      <c r="S41" s="380"/>
      <c r="T41" s="380">
        <v>5</v>
      </c>
      <c r="U41" s="380"/>
      <c r="V41" s="380"/>
      <c r="W41" s="380"/>
      <c r="X41" s="380"/>
      <c r="Y41" s="380"/>
      <c r="Z41" s="380">
        <v>1</v>
      </c>
      <c r="AA41" s="380"/>
      <c r="AB41" s="380"/>
      <c r="AC41" s="380"/>
      <c r="AD41" s="380">
        <v>1</v>
      </c>
      <c r="AE41" s="553">
        <v>7</v>
      </c>
      <c r="AF41" s="380">
        <v>7</v>
      </c>
      <c r="AG41" s="380">
        <v>1</v>
      </c>
      <c r="AH41" s="380"/>
      <c r="AI41" s="380"/>
      <c r="AJ41" s="380"/>
      <c r="AK41" s="380"/>
      <c r="AL41" s="380"/>
      <c r="AM41" s="383"/>
    </row>
    <row r="42" spans="2:39" ht="15" customHeight="1">
      <c r="B42" s="762" t="s">
        <v>337</v>
      </c>
      <c r="C42" s="246" t="s">
        <v>9</v>
      </c>
      <c r="D42" s="1585">
        <f>SUM(E42:T42,U42:AM42)</f>
        <v>754</v>
      </c>
      <c r="E42" s="1581">
        <f aca="true" t="shared" si="9" ref="E42:AM42">SUM(E43:E44)</f>
        <v>3</v>
      </c>
      <c r="F42" s="1582">
        <f t="shared" si="9"/>
        <v>14</v>
      </c>
      <c r="G42" s="1582">
        <f t="shared" si="9"/>
        <v>2</v>
      </c>
      <c r="H42" s="1582">
        <f t="shared" si="9"/>
        <v>10</v>
      </c>
      <c r="I42" s="1582">
        <f t="shared" si="9"/>
        <v>0</v>
      </c>
      <c r="J42" s="1582">
        <f t="shared" si="9"/>
        <v>2</v>
      </c>
      <c r="K42" s="1582">
        <f t="shared" si="9"/>
        <v>4</v>
      </c>
      <c r="L42" s="1582">
        <f t="shared" si="9"/>
        <v>24</v>
      </c>
      <c r="M42" s="1582">
        <f t="shared" si="9"/>
        <v>81</v>
      </c>
      <c r="N42" s="1582">
        <f t="shared" si="9"/>
        <v>56</v>
      </c>
      <c r="O42" s="1582">
        <f t="shared" si="9"/>
        <v>99</v>
      </c>
      <c r="P42" s="1582">
        <f t="shared" si="9"/>
        <v>33</v>
      </c>
      <c r="Q42" s="1582">
        <f t="shared" si="9"/>
        <v>38</v>
      </c>
      <c r="R42" s="1582">
        <f t="shared" si="9"/>
        <v>55</v>
      </c>
      <c r="S42" s="1582">
        <f t="shared" si="9"/>
        <v>4</v>
      </c>
      <c r="T42" s="1582">
        <f t="shared" si="9"/>
        <v>60</v>
      </c>
      <c r="U42" s="1582">
        <f t="shared" si="9"/>
        <v>4</v>
      </c>
      <c r="V42" s="1582">
        <f t="shared" si="9"/>
        <v>0</v>
      </c>
      <c r="W42" s="1582">
        <f t="shared" si="9"/>
        <v>2</v>
      </c>
      <c r="X42" s="1582">
        <f t="shared" si="9"/>
        <v>0</v>
      </c>
      <c r="Y42" s="1582">
        <f t="shared" si="9"/>
        <v>3</v>
      </c>
      <c r="Z42" s="1582">
        <f t="shared" si="9"/>
        <v>62</v>
      </c>
      <c r="AA42" s="1582">
        <f t="shared" si="9"/>
        <v>0</v>
      </c>
      <c r="AB42" s="1582">
        <f t="shared" si="9"/>
        <v>2</v>
      </c>
      <c r="AC42" s="1582">
        <f t="shared" si="9"/>
        <v>0</v>
      </c>
      <c r="AD42" s="1582">
        <f t="shared" si="9"/>
        <v>24</v>
      </c>
      <c r="AE42" s="1582">
        <f t="shared" si="9"/>
        <v>116</v>
      </c>
      <c r="AF42" s="1582">
        <f t="shared" si="9"/>
        <v>33</v>
      </c>
      <c r="AG42" s="1582">
        <f t="shared" si="9"/>
        <v>16</v>
      </c>
      <c r="AH42" s="1582">
        <f t="shared" si="9"/>
        <v>0</v>
      </c>
      <c r="AI42" s="1582">
        <f t="shared" si="9"/>
        <v>0</v>
      </c>
      <c r="AJ42" s="1582">
        <f t="shared" si="9"/>
        <v>6</v>
      </c>
      <c r="AK42" s="1582">
        <f t="shared" si="9"/>
        <v>1</v>
      </c>
      <c r="AL42" s="1582">
        <f t="shared" si="9"/>
        <v>0</v>
      </c>
      <c r="AM42" s="1583">
        <f t="shared" si="9"/>
        <v>0</v>
      </c>
    </row>
    <row r="43" spans="2:39" ht="15" customHeight="1">
      <c r="B43" s="1574"/>
      <c r="C43" s="250" t="s">
        <v>102</v>
      </c>
      <c r="D43" s="1559">
        <f>SUM(E43:T43,U43:AM43)</f>
        <v>556</v>
      </c>
      <c r="E43" s="382">
        <v>1</v>
      </c>
      <c r="F43" s="380">
        <v>2</v>
      </c>
      <c r="G43" s="380">
        <v>2</v>
      </c>
      <c r="H43" s="380">
        <v>9</v>
      </c>
      <c r="I43" s="380"/>
      <c r="J43" s="380">
        <v>2</v>
      </c>
      <c r="K43" s="380">
        <v>4</v>
      </c>
      <c r="L43" s="380">
        <v>21</v>
      </c>
      <c r="M43" s="380">
        <v>69</v>
      </c>
      <c r="N43" s="380">
        <v>40</v>
      </c>
      <c r="O43" s="380">
        <v>85</v>
      </c>
      <c r="P43" s="380">
        <v>30</v>
      </c>
      <c r="Q43" s="380">
        <v>27</v>
      </c>
      <c r="R43" s="380">
        <v>40</v>
      </c>
      <c r="S43" s="380">
        <v>4</v>
      </c>
      <c r="T43" s="380">
        <v>47</v>
      </c>
      <c r="U43" s="380">
        <v>3</v>
      </c>
      <c r="V43" s="380"/>
      <c r="W43" s="380">
        <v>1</v>
      </c>
      <c r="X43" s="380"/>
      <c r="Y43" s="380">
        <v>3</v>
      </c>
      <c r="Z43" s="380">
        <v>36</v>
      </c>
      <c r="AA43" s="380"/>
      <c r="AB43" s="380">
        <v>2</v>
      </c>
      <c r="AC43" s="380"/>
      <c r="AD43" s="380">
        <v>10</v>
      </c>
      <c r="AE43" s="553">
        <v>72</v>
      </c>
      <c r="AF43" s="380">
        <v>25</v>
      </c>
      <c r="AG43" s="380">
        <v>14</v>
      </c>
      <c r="AH43" s="380"/>
      <c r="AI43" s="380"/>
      <c r="AJ43" s="380">
        <v>6</v>
      </c>
      <c r="AK43" s="380">
        <v>1</v>
      </c>
      <c r="AL43" s="380"/>
      <c r="AM43" s="383"/>
    </row>
    <row r="44" spans="2:39" ht="15" customHeight="1">
      <c r="B44" s="1576"/>
      <c r="C44" s="1595" t="s">
        <v>183</v>
      </c>
      <c r="D44" s="1590">
        <f>SUM(E44:T44,U44:AM44)</f>
        <v>198</v>
      </c>
      <c r="E44" s="407">
        <v>2</v>
      </c>
      <c r="F44" s="406">
        <v>12</v>
      </c>
      <c r="G44" s="406"/>
      <c r="H44" s="406">
        <v>1</v>
      </c>
      <c r="I44" s="406"/>
      <c r="J44" s="406"/>
      <c r="K44" s="406"/>
      <c r="L44" s="406">
        <v>3</v>
      </c>
      <c r="M44" s="406">
        <v>12</v>
      </c>
      <c r="N44" s="406">
        <v>16</v>
      </c>
      <c r="O44" s="406">
        <v>14</v>
      </c>
      <c r="P44" s="406">
        <v>3</v>
      </c>
      <c r="Q44" s="406">
        <v>11</v>
      </c>
      <c r="R44" s="406">
        <v>15</v>
      </c>
      <c r="S44" s="406"/>
      <c r="T44" s="406">
        <v>13</v>
      </c>
      <c r="U44" s="406">
        <v>1</v>
      </c>
      <c r="V44" s="406"/>
      <c r="W44" s="406">
        <v>1</v>
      </c>
      <c r="X44" s="406"/>
      <c r="Y44" s="406"/>
      <c r="Z44" s="406">
        <v>26</v>
      </c>
      <c r="AA44" s="406"/>
      <c r="AB44" s="406"/>
      <c r="AC44" s="406"/>
      <c r="AD44" s="406">
        <v>14</v>
      </c>
      <c r="AE44" s="1591">
        <v>44</v>
      </c>
      <c r="AF44" s="406">
        <v>8</v>
      </c>
      <c r="AG44" s="406">
        <v>2</v>
      </c>
      <c r="AH44" s="406"/>
      <c r="AI44" s="406"/>
      <c r="AJ44" s="406"/>
      <c r="AK44" s="406"/>
      <c r="AL44" s="406"/>
      <c r="AM44" s="410"/>
    </row>
    <row r="45" spans="2:39" ht="15" customHeight="1">
      <c r="B45" s="765" t="s">
        <v>271</v>
      </c>
      <c r="C45" s="236" t="s">
        <v>9</v>
      </c>
      <c r="D45" s="1558">
        <f>SUM(E45:T45,U45:AM45)</f>
        <v>557</v>
      </c>
      <c r="E45" s="1581">
        <f aca="true" t="shared" si="10" ref="E45:AM45">SUM(E46:E48)</f>
        <v>3</v>
      </c>
      <c r="F45" s="1582">
        <f t="shared" si="10"/>
        <v>22</v>
      </c>
      <c r="G45" s="1582">
        <f t="shared" si="10"/>
        <v>5</v>
      </c>
      <c r="H45" s="1582">
        <f t="shared" si="10"/>
        <v>4</v>
      </c>
      <c r="I45" s="1582">
        <f t="shared" si="10"/>
        <v>0</v>
      </c>
      <c r="J45" s="1582">
        <f t="shared" si="10"/>
        <v>1</v>
      </c>
      <c r="K45" s="1582">
        <f t="shared" si="10"/>
        <v>5</v>
      </c>
      <c r="L45" s="1582">
        <f t="shared" si="10"/>
        <v>12</v>
      </c>
      <c r="M45" s="1582">
        <f t="shared" si="10"/>
        <v>41</v>
      </c>
      <c r="N45" s="1582">
        <f t="shared" si="10"/>
        <v>64</v>
      </c>
      <c r="O45" s="1582">
        <f t="shared" si="10"/>
        <v>80</v>
      </c>
      <c r="P45" s="1582">
        <f t="shared" si="10"/>
        <v>19</v>
      </c>
      <c r="Q45" s="1582">
        <f t="shared" si="10"/>
        <v>27</v>
      </c>
      <c r="R45" s="1582">
        <f t="shared" si="10"/>
        <v>38</v>
      </c>
      <c r="S45" s="1582">
        <f t="shared" si="10"/>
        <v>1</v>
      </c>
      <c r="T45" s="1582">
        <f t="shared" si="10"/>
        <v>54</v>
      </c>
      <c r="U45" s="1582">
        <f t="shared" si="10"/>
        <v>0</v>
      </c>
      <c r="V45" s="1582">
        <f t="shared" si="10"/>
        <v>0</v>
      </c>
      <c r="W45" s="1582">
        <f t="shared" si="10"/>
        <v>0</v>
      </c>
      <c r="X45" s="1582">
        <f t="shared" si="10"/>
        <v>0</v>
      </c>
      <c r="Y45" s="1582">
        <f t="shared" si="10"/>
        <v>4</v>
      </c>
      <c r="Z45" s="1582">
        <f t="shared" si="10"/>
        <v>65</v>
      </c>
      <c r="AA45" s="1582">
        <f t="shared" si="10"/>
        <v>0</v>
      </c>
      <c r="AB45" s="1582">
        <f t="shared" si="10"/>
        <v>0</v>
      </c>
      <c r="AC45" s="1582">
        <f t="shared" si="10"/>
        <v>0</v>
      </c>
      <c r="AD45" s="1582">
        <f t="shared" si="10"/>
        <v>19</v>
      </c>
      <c r="AE45" s="1582">
        <f t="shared" si="10"/>
        <v>72</v>
      </c>
      <c r="AF45" s="1582">
        <f t="shared" si="10"/>
        <v>19</v>
      </c>
      <c r="AG45" s="1582">
        <f t="shared" si="10"/>
        <v>2</v>
      </c>
      <c r="AH45" s="1582">
        <f t="shared" si="10"/>
        <v>0</v>
      </c>
      <c r="AI45" s="1582">
        <f t="shared" si="10"/>
        <v>0</v>
      </c>
      <c r="AJ45" s="1582">
        <f t="shared" si="10"/>
        <v>0</v>
      </c>
      <c r="AK45" s="1582">
        <f t="shared" si="10"/>
        <v>0</v>
      </c>
      <c r="AL45" s="1582">
        <f t="shared" si="10"/>
        <v>0</v>
      </c>
      <c r="AM45" s="1583">
        <f t="shared" si="10"/>
        <v>0</v>
      </c>
    </row>
    <row r="46" spans="2:39" ht="15" customHeight="1">
      <c r="B46" s="1596"/>
      <c r="C46" s="250" t="s">
        <v>21</v>
      </c>
      <c r="D46" s="1559">
        <f>SUM(E46:T46,U46:AM46)</f>
        <v>428</v>
      </c>
      <c r="E46" s="382">
        <v>3</v>
      </c>
      <c r="F46" s="380">
        <v>16</v>
      </c>
      <c r="G46" s="380">
        <v>5</v>
      </c>
      <c r="H46" s="380">
        <v>3</v>
      </c>
      <c r="I46" s="380"/>
      <c r="J46" s="380">
        <v>1</v>
      </c>
      <c r="K46" s="380">
        <v>5</v>
      </c>
      <c r="L46" s="380">
        <v>11</v>
      </c>
      <c r="M46" s="380">
        <v>38</v>
      </c>
      <c r="N46" s="380">
        <v>23</v>
      </c>
      <c r="O46" s="380">
        <v>75</v>
      </c>
      <c r="P46" s="380">
        <v>16</v>
      </c>
      <c r="Q46" s="380">
        <v>21</v>
      </c>
      <c r="R46" s="380">
        <v>31</v>
      </c>
      <c r="S46" s="380">
        <v>1</v>
      </c>
      <c r="T46" s="380">
        <v>45</v>
      </c>
      <c r="U46" s="380"/>
      <c r="V46" s="380"/>
      <c r="W46" s="380"/>
      <c r="X46" s="380"/>
      <c r="Y46" s="380">
        <v>3</v>
      </c>
      <c r="Z46" s="380">
        <v>56</v>
      </c>
      <c r="AA46" s="380"/>
      <c r="AB46" s="380"/>
      <c r="AC46" s="380"/>
      <c r="AD46" s="380">
        <v>18</v>
      </c>
      <c r="AE46" s="553">
        <v>44</v>
      </c>
      <c r="AF46" s="380">
        <v>11</v>
      </c>
      <c r="AG46" s="380">
        <v>2</v>
      </c>
      <c r="AH46" s="380"/>
      <c r="AI46" s="380"/>
      <c r="AJ46" s="380"/>
      <c r="AK46" s="380"/>
      <c r="AL46" s="380"/>
      <c r="AM46" s="383"/>
    </row>
    <row r="47" spans="2:39" ht="15" customHeight="1">
      <c r="B47" s="1596"/>
      <c r="C47" s="250" t="s">
        <v>22</v>
      </c>
      <c r="D47" s="1559">
        <f>SUM(E47:T47,U47:AM47)</f>
        <v>105</v>
      </c>
      <c r="E47" s="382"/>
      <c r="F47" s="380">
        <v>4</v>
      </c>
      <c r="G47" s="380"/>
      <c r="H47" s="380">
        <v>1</v>
      </c>
      <c r="I47" s="380"/>
      <c r="J47" s="380"/>
      <c r="K47" s="380"/>
      <c r="L47" s="380">
        <v>1</v>
      </c>
      <c r="M47" s="380">
        <v>3</v>
      </c>
      <c r="N47" s="380">
        <v>32</v>
      </c>
      <c r="O47" s="380">
        <v>5</v>
      </c>
      <c r="P47" s="380">
        <v>2</v>
      </c>
      <c r="Q47" s="380">
        <v>4</v>
      </c>
      <c r="R47" s="380">
        <v>6</v>
      </c>
      <c r="S47" s="380"/>
      <c r="T47" s="380">
        <v>7</v>
      </c>
      <c r="U47" s="380"/>
      <c r="V47" s="380"/>
      <c r="W47" s="380"/>
      <c r="X47" s="380"/>
      <c r="Y47" s="380">
        <v>1</v>
      </c>
      <c r="Z47" s="380">
        <v>3</v>
      </c>
      <c r="AA47" s="380"/>
      <c r="AB47" s="380"/>
      <c r="AC47" s="380"/>
      <c r="AD47" s="380">
        <v>1</v>
      </c>
      <c r="AE47" s="553">
        <v>27</v>
      </c>
      <c r="AF47" s="380">
        <v>8</v>
      </c>
      <c r="AG47" s="380"/>
      <c r="AH47" s="380"/>
      <c r="AI47" s="380"/>
      <c r="AJ47" s="380"/>
      <c r="AK47" s="380"/>
      <c r="AL47" s="380"/>
      <c r="AM47" s="383"/>
    </row>
    <row r="48" spans="2:39" ht="15" customHeight="1">
      <c r="B48" s="1597"/>
      <c r="C48" s="253" t="s">
        <v>23</v>
      </c>
      <c r="D48" s="1577">
        <f>SUM(E48:T48,U48:AM48)</f>
        <v>24</v>
      </c>
      <c r="E48" s="398"/>
      <c r="F48" s="397">
        <v>2</v>
      </c>
      <c r="G48" s="397"/>
      <c r="H48" s="397"/>
      <c r="I48" s="397"/>
      <c r="J48" s="397"/>
      <c r="K48" s="397"/>
      <c r="L48" s="397"/>
      <c r="M48" s="397"/>
      <c r="N48" s="397">
        <v>9</v>
      </c>
      <c r="O48" s="397"/>
      <c r="P48" s="397">
        <v>1</v>
      </c>
      <c r="Q48" s="397">
        <v>2</v>
      </c>
      <c r="R48" s="397">
        <v>1</v>
      </c>
      <c r="S48" s="397"/>
      <c r="T48" s="397">
        <v>2</v>
      </c>
      <c r="U48" s="397"/>
      <c r="V48" s="397"/>
      <c r="W48" s="397"/>
      <c r="X48" s="397"/>
      <c r="Y48" s="397"/>
      <c r="Z48" s="397">
        <v>6</v>
      </c>
      <c r="AA48" s="397"/>
      <c r="AB48" s="397"/>
      <c r="AC48" s="397"/>
      <c r="AD48" s="397"/>
      <c r="AE48" s="586">
        <v>1</v>
      </c>
      <c r="AF48" s="397"/>
      <c r="AG48" s="397"/>
      <c r="AH48" s="397"/>
      <c r="AI48" s="397"/>
      <c r="AJ48" s="397"/>
      <c r="AK48" s="397"/>
      <c r="AL48" s="397"/>
      <c r="AM48" s="401"/>
    </row>
    <row r="49" spans="2:39" ht="15" customHeight="1">
      <c r="B49" s="763" t="s">
        <v>26</v>
      </c>
      <c r="C49" s="764"/>
      <c r="D49" s="1551">
        <f>SUM(E49:T49,U49:AM49)</f>
        <v>5343</v>
      </c>
      <c r="E49" s="375">
        <f>SUM(E45,E42,E37,E34,E30,E24,E18)</f>
        <v>16</v>
      </c>
      <c r="F49" s="372">
        <f aca="true" t="shared" si="11" ref="F49:AM49">SUM(F45,F42,F37,F34,F30,F24,F18)</f>
        <v>221</v>
      </c>
      <c r="G49" s="372">
        <f t="shared" si="11"/>
        <v>10</v>
      </c>
      <c r="H49" s="372">
        <f t="shared" si="11"/>
        <v>32</v>
      </c>
      <c r="I49" s="372">
        <f t="shared" si="11"/>
        <v>0</v>
      </c>
      <c r="J49" s="372">
        <f t="shared" si="11"/>
        <v>6</v>
      </c>
      <c r="K49" s="372">
        <f t="shared" si="11"/>
        <v>10</v>
      </c>
      <c r="L49" s="372">
        <f t="shared" si="11"/>
        <v>128</v>
      </c>
      <c r="M49" s="372">
        <f t="shared" si="11"/>
        <v>310</v>
      </c>
      <c r="N49" s="372">
        <f t="shared" si="11"/>
        <v>231</v>
      </c>
      <c r="O49" s="372">
        <f t="shared" si="11"/>
        <v>620</v>
      </c>
      <c r="P49" s="372">
        <f t="shared" si="11"/>
        <v>153</v>
      </c>
      <c r="Q49" s="372">
        <f t="shared" si="11"/>
        <v>139</v>
      </c>
      <c r="R49" s="372">
        <f t="shared" si="11"/>
        <v>231</v>
      </c>
      <c r="S49" s="372">
        <f t="shared" si="11"/>
        <v>29</v>
      </c>
      <c r="T49" s="372">
        <f t="shared" si="11"/>
        <v>400</v>
      </c>
      <c r="U49" s="372">
        <f t="shared" si="11"/>
        <v>33</v>
      </c>
      <c r="V49" s="372">
        <f t="shared" si="11"/>
        <v>2</v>
      </c>
      <c r="W49" s="372">
        <f t="shared" si="11"/>
        <v>6</v>
      </c>
      <c r="X49" s="372">
        <f t="shared" si="11"/>
        <v>3</v>
      </c>
      <c r="Y49" s="372">
        <f t="shared" si="11"/>
        <v>49</v>
      </c>
      <c r="Z49" s="372">
        <f t="shared" si="11"/>
        <v>909</v>
      </c>
      <c r="AA49" s="372">
        <f t="shared" si="11"/>
        <v>1</v>
      </c>
      <c r="AB49" s="372">
        <f t="shared" si="11"/>
        <v>52</v>
      </c>
      <c r="AC49" s="372">
        <f t="shared" si="11"/>
        <v>0</v>
      </c>
      <c r="AD49" s="372">
        <f t="shared" si="11"/>
        <v>411</v>
      </c>
      <c r="AE49" s="372">
        <f t="shared" si="11"/>
        <v>784</v>
      </c>
      <c r="AF49" s="372">
        <f t="shared" si="11"/>
        <v>436</v>
      </c>
      <c r="AG49" s="372">
        <f t="shared" si="11"/>
        <v>105</v>
      </c>
      <c r="AH49" s="372">
        <f t="shared" si="11"/>
        <v>0</v>
      </c>
      <c r="AI49" s="372">
        <f t="shared" si="11"/>
        <v>0</v>
      </c>
      <c r="AJ49" s="372">
        <f t="shared" si="11"/>
        <v>15</v>
      </c>
      <c r="AK49" s="372">
        <f t="shared" si="11"/>
        <v>1</v>
      </c>
      <c r="AL49" s="372">
        <f t="shared" si="11"/>
        <v>0</v>
      </c>
      <c r="AM49" s="374">
        <f t="shared" si="11"/>
        <v>0</v>
      </c>
    </row>
    <row r="50" spans="2:39" ht="15" customHeight="1">
      <c r="B50" s="1598" t="s">
        <v>1</v>
      </c>
      <c r="C50" s="1599" t="s">
        <v>24</v>
      </c>
      <c r="D50" s="1558">
        <f>SUM(E50:T50,U50:AM50)</f>
        <v>94</v>
      </c>
      <c r="E50" s="378"/>
      <c r="F50" s="376">
        <v>19</v>
      </c>
      <c r="G50" s="376"/>
      <c r="H50" s="376"/>
      <c r="I50" s="376"/>
      <c r="J50" s="376"/>
      <c r="K50" s="376"/>
      <c r="L50" s="376"/>
      <c r="M50" s="376"/>
      <c r="N50" s="376">
        <v>6</v>
      </c>
      <c r="O50" s="376">
        <v>5</v>
      </c>
      <c r="P50" s="376">
        <v>2</v>
      </c>
      <c r="Q50" s="376">
        <v>2</v>
      </c>
      <c r="R50" s="376">
        <v>2</v>
      </c>
      <c r="S50" s="376"/>
      <c r="T50" s="376">
        <v>4</v>
      </c>
      <c r="U50" s="376"/>
      <c r="V50" s="376"/>
      <c r="W50" s="376"/>
      <c r="X50" s="376"/>
      <c r="Y50" s="376"/>
      <c r="Z50" s="376">
        <v>15</v>
      </c>
      <c r="AA50" s="376"/>
      <c r="AB50" s="376"/>
      <c r="AC50" s="376"/>
      <c r="AD50" s="376">
        <v>11</v>
      </c>
      <c r="AE50" s="377">
        <v>17</v>
      </c>
      <c r="AF50" s="376">
        <v>10</v>
      </c>
      <c r="AG50" s="376">
        <v>1</v>
      </c>
      <c r="AH50" s="376"/>
      <c r="AI50" s="376"/>
      <c r="AJ50" s="376"/>
      <c r="AK50" s="376"/>
      <c r="AL50" s="376"/>
      <c r="AM50" s="379"/>
    </row>
    <row r="51" spans="2:39" ht="15" customHeight="1">
      <c r="B51" s="1600"/>
      <c r="C51" s="250" t="s">
        <v>25</v>
      </c>
      <c r="D51" s="1559">
        <f>SUM(E51:T51,U51:AM51)</f>
        <v>66</v>
      </c>
      <c r="E51" s="382"/>
      <c r="F51" s="380">
        <v>4</v>
      </c>
      <c r="G51" s="380"/>
      <c r="H51" s="380"/>
      <c r="I51" s="380"/>
      <c r="J51" s="380"/>
      <c r="K51" s="380"/>
      <c r="L51" s="380">
        <v>2</v>
      </c>
      <c r="M51" s="380">
        <v>8</v>
      </c>
      <c r="N51" s="380">
        <v>1</v>
      </c>
      <c r="O51" s="380">
        <v>8</v>
      </c>
      <c r="P51" s="380">
        <v>5</v>
      </c>
      <c r="Q51" s="380">
        <v>3</v>
      </c>
      <c r="R51" s="380">
        <v>2</v>
      </c>
      <c r="S51" s="380">
        <v>1</v>
      </c>
      <c r="T51" s="380">
        <v>4</v>
      </c>
      <c r="U51" s="397"/>
      <c r="V51" s="397"/>
      <c r="W51" s="397"/>
      <c r="X51" s="397"/>
      <c r="Y51" s="397">
        <v>1</v>
      </c>
      <c r="Z51" s="397">
        <v>5</v>
      </c>
      <c r="AA51" s="397"/>
      <c r="AB51" s="397">
        <v>1</v>
      </c>
      <c r="AC51" s="397"/>
      <c r="AD51" s="397"/>
      <c r="AE51" s="586">
        <v>12</v>
      </c>
      <c r="AF51" s="397">
        <v>9</v>
      </c>
      <c r="AG51" s="397"/>
      <c r="AH51" s="397"/>
      <c r="AI51" s="397"/>
      <c r="AJ51" s="397"/>
      <c r="AK51" s="397"/>
      <c r="AL51" s="397"/>
      <c r="AM51" s="401"/>
    </row>
    <row r="52" spans="2:31" ht="15" customHeight="1">
      <c r="B52" s="1601"/>
      <c r="C52" s="1601"/>
      <c r="D52" s="1601"/>
      <c r="E52" s="1601"/>
      <c r="F52" s="1601"/>
      <c r="G52" s="1601"/>
      <c r="H52" s="1601"/>
      <c r="I52" s="1601"/>
      <c r="J52" s="1601"/>
      <c r="K52" s="1601"/>
      <c r="L52" s="1601"/>
      <c r="M52" s="1601"/>
      <c r="N52" s="1601"/>
      <c r="O52" s="1601"/>
      <c r="P52" s="1601"/>
      <c r="Q52" s="1601"/>
      <c r="R52" s="1601"/>
      <c r="S52" s="1601"/>
      <c r="T52" s="1601"/>
      <c r="AE52" s="303"/>
    </row>
  </sheetData>
  <sheetProtection/>
  <mergeCells count="32">
    <mergeCell ref="B49:C49"/>
    <mergeCell ref="B50:B51"/>
    <mergeCell ref="B24:B29"/>
    <mergeCell ref="B30:B33"/>
    <mergeCell ref="B34:B36"/>
    <mergeCell ref="B37:B41"/>
    <mergeCell ref="B42:B44"/>
    <mergeCell ref="B45:B48"/>
    <mergeCell ref="AL2:AL3"/>
    <mergeCell ref="AM2:AM3"/>
    <mergeCell ref="B4:B7"/>
    <mergeCell ref="B8:C8"/>
    <mergeCell ref="B9:B17"/>
    <mergeCell ref="B18:B23"/>
    <mergeCell ref="AB2:AC2"/>
    <mergeCell ref="AD2:AD3"/>
    <mergeCell ref="AE2:AE3"/>
    <mergeCell ref="AF2:AG2"/>
    <mergeCell ref="AJ2:AJ3"/>
    <mergeCell ref="AK2:AK3"/>
    <mergeCell ref="T2:T3"/>
    <mergeCell ref="U2:U3"/>
    <mergeCell ref="V2:W2"/>
    <mergeCell ref="X2:X3"/>
    <mergeCell ref="Y2:Y3"/>
    <mergeCell ref="Z2:AA2"/>
    <mergeCell ref="E2:F2"/>
    <mergeCell ref="G2:J2"/>
    <mergeCell ref="K2:L2"/>
    <mergeCell ref="M2:M3"/>
    <mergeCell ref="N2:O2"/>
    <mergeCell ref="P2:S2"/>
  </mergeCells>
  <printOptions/>
  <pageMargins left="0.3937007874015748" right="0.3937007874015748" top="0.3937007874015748" bottom="0.3937007874015748" header="0.8661417322834646" footer="0.5118110236220472"/>
  <pageSetup horizontalDpi="600" verticalDpi="600" orientation="landscape" paperSize="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AL33"/>
  <sheetViews>
    <sheetView zoomScalePageLayoutView="0" workbookViewId="0" topLeftCell="A25">
      <selection activeCell="U1" sqref="U1:U16384"/>
    </sheetView>
  </sheetViews>
  <sheetFormatPr defaultColWidth="8.796875" defaultRowHeight="14.25"/>
  <cols>
    <col min="1" max="1" width="1.59765625" style="196" customWidth="1"/>
    <col min="2" max="3" width="10.8984375" style="196" customWidth="1"/>
    <col min="4" max="4" width="3.3984375" style="1602" customWidth="1"/>
    <col min="5" max="5" width="6.59765625" style="196" customWidth="1"/>
    <col min="6" max="38" width="4.59765625" style="196" customWidth="1"/>
    <col min="39" max="16384" width="9" style="196" customWidth="1"/>
  </cols>
  <sheetData>
    <row r="1" spans="2:36" ht="24" customHeight="1">
      <c r="B1" s="1" t="s">
        <v>757</v>
      </c>
      <c r="C1" s="1"/>
      <c r="F1" s="258" t="s">
        <v>720</v>
      </c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</row>
    <row r="2" spans="2:36" s="1614" customFormat="1" ht="27" customHeight="1">
      <c r="B2" s="1603"/>
      <c r="C2" s="1604" t="s">
        <v>721</v>
      </c>
      <c r="D2" s="1605"/>
      <c r="E2" s="1606" t="s">
        <v>36</v>
      </c>
      <c r="F2" s="1607" t="s">
        <v>722</v>
      </c>
      <c r="G2" s="1608"/>
      <c r="H2" s="1609" t="s">
        <v>723</v>
      </c>
      <c r="I2" s="1610"/>
      <c r="J2" s="1610"/>
      <c r="K2" s="1607"/>
      <c r="L2" s="1608" t="s">
        <v>724</v>
      </c>
      <c r="M2" s="1608"/>
      <c r="N2" s="1611" t="s">
        <v>725</v>
      </c>
      <c r="O2" s="1608" t="s">
        <v>726</v>
      </c>
      <c r="P2" s="1608"/>
      <c r="Q2" s="1608" t="s">
        <v>727</v>
      </c>
      <c r="R2" s="1608"/>
      <c r="S2" s="1608"/>
      <c r="T2" s="1608"/>
      <c r="U2" s="1611" t="s">
        <v>728</v>
      </c>
      <c r="V2" s="1611" t="s">
        <v>729</v>
      </c>
      <c r="W2" s="1608" t="s">
        <v>730</v>
      </c>
      <c r="X2" s="1608"/>
      <c r="Y2" s="1611" t="s">
        <v>731</v>
      </c>
      <c r="Z2" s="1611" t="s">
        <v>732</v>
      </c>
      <c r="AA2" s="1608" t="s">
        <v>733</v>
      </c>
      <c r="AB2" s="1608"/>
      <c r="AC2" s="1608" t="s">
        <v>734</v>
      </c>
      <c r="AD2" s="1608"/>
      <c r="AE2" s="1611" t="s">
        <v>735</v>
      </c>
      <c r="AF2" s="1611" t="s">
        <v>736</v>
      </c>
      <c r="AG2" s="1608" t="s">
        <v>737</v>
      </c>
      <c r="AH2" s="1608"/>
      <c r="AI2" s="1612" t="s">
        <v>758</v>
      </c>
      <c r="AJ2" s="1613" t="s">
        <v>739</v>
      </c>
    </row>
    <row r="3" spans="2:36" ht="27" customHeight="1">
      <c r="B3" s="634" t="s">
        <v>759</v>
      </c>
      <c r="C3" s="1615"/>
      <c r="D3" s="1616"/>
      <c r="E3" s="1617"/>
      <c r="F3" s="1618" t="s">
        <v>743</v>
      </c>
      <c r="G3" s="1619" t="s">
        <v>744</v>
      </c>
      <c r="H3" s="1619" t="s">
        <v>743</v>
      </c>
      <c r="I3" s="1619" t="s">
        <v>744</v>
      </c>
      <c r="J3" s="1619" t="s">
        <v>745</v>
      </c>
      <c r="K3" s="1619" t="s">
        <v>746</v>
      </c>
      <c r="L3" s="1619" t="s">
        <v>743</v>
      </c>
      <c r="M3" s="1619" t="s">
        <v>744</v>
      </c>
      <c r="N3" s="1040"/>
      <c r="O3" s="1619" t="s">
        <v>743</v>
      </c>
      <c r="P3" s="1619" t="s">
        <v>744</v>
      </c>
      <c r="Q3" s="1619" t="s">
        <v>743</v>
      </c>
      <c r="R3" s="1619" t="s">
        <v>744</v>
      </c>
      <c r="S3" s="1619" t="s">
        <v>745</v>
      </c>
      <c r="T3" s="1619" t="s">
        <v>746</v>
      </c>
      <c r="U3" s="1040"/>
      <c r="V3" s="1040"/>
      <c r="W3" s="1619" t="s">
        <v>743</v>
      </c>
      <c r="X3" s="1619" t="s">
        <v>744</v>
      </c>
      <c r="Y3" s="1040"/>
      <c r="Z3" s="1040"/>
      <c r="AA3" s="1619" t="s">
        <v>743</v>
      </c>
      <c r="AB3" s="1619" t="s">
        <v>744</v>
      </c>
      <c r="AC3" s="1619" t="s">
        <v>743</v>
      </c>
      <c r="AD3" s="1619" t="s">
        <v>744</v>
      </c>
      <c r="AE3" s="1040"/>
      <c r="AF3" s="1040"/>
      <c r="AG3" s="1619" t="s">
        <v>743</v>
      </c>
      <c r="AH3" s="1619" t="s">
        <v>744</v>
      </c>
      <c r="AI3" s="1620"/>
      <c r="AJ3" s="1621"/>
    </row>
    <row r="4" spans="2:36" ht="21" customHeight="1">
      <c r="B4" s="1622"/>
      <c r="C4" s="1623"/>
      <c r="D4" s="665" t="s">
        <v>760</v>
      </c>
      <c r="E4" s="1624">
        <f>SUM(F4:T4,U4:AJ4)</f>
        <v>5618</v>
      </c>
      <c r="F4" s="511">
        <v>40</v>
      </c>
      <c r="G4" s="512">
        <v>254</v>
      </c>
      <c r="H4" s="512">
        <v>11</v>
      </c>
      <c r="I4" s="512">
        <v>95</v>
      </c>
      <c r="J4" s="512">
        <v>0</v>
      </c>
      <c r="K4" s="512">
        <v>19</v>
      </c>
      <c r="L4" s="512">
        <v>11</v>
      </c>
      <c r="M4" s="512">
        <v>253</v>
      </c>
      <c r="N4" s="512">
        <v>657</v>
      </c>
      <c r="O4" s="512">
        <v>312</v>
      </c>
      <c r="P4" s="512">
        <v>607</v>
      </c>
      <c r="Q4" s="512">
        <v>307</v>
      </c>
      <c r="R4" s="512">
        <v>277</v>
      </c>
      <c r="S4" s="512">
        <v>431</v>
      </c>
      <c r="T4" s="512">
        <v>60</v>
      </c>
      <c r="U4" s="512">
        <v>427</v>
      </c>
      <c r="V4" s="512">
        <v>35</v>
      </c>
      <c r="W4" s="512">
        <v>6</v>
      </c>
      <c r="X4" s="512">
        <v>10</v>
      </c>
      <c r="Y4" s="512">
        <v>1</v>
      </c>
      <c r="Z4" s="512">
        <v>65</v>
      </c>
      <c r="AA4" s="512">
        <v>233</v>
      </c>
      <c r="AB4" s="512"/>
      <c r="AC4" s="512">
        <v>1</v>
      </c>
      <c r="AD4" s="512"/>
      <c r="AE4" s="512">
        <v>46</v>
      </c>
      <c r="AF4" s="512">
        <v>533</v>
      </c>
      <c r="AG4" s="512">
        <v>830</v>
      </c>
      <c r="AH4" s="512">
        <v>91</v>
      </c>
      <c r="AI4" s="512"/>
      <c r="AJ4" s="513">
        <v>6</v>
      </c>
    </row>
    <row r="5" spans="2:36" ht="21" customHeight="1">
      <c r="B5" s="810" t="s">
        <v>761</v>
      </c>
      <c r="C5" s="1625"/>
      <c r="D5" s="658" t="s">
        <v>762</v>
      </c>
      <c r="E5" s="1626">
        <f>SUM(F5:T5,U5:AJ5)</f>
        <v>845</v>
      </c>
      <c r="F5" s="488">
        <v>1</v>
      </c>
      <c r="G5" s="489">
        <v>112</v>
      </c>
      <c r="H5" s="489">
        <v>4</v>
      </c>
      <c r="I5" s="489">
        <v>5</v>
      </c>
      <c r="J5" s="489">
        <v>6</v>
      </c>
      <c r="K5" s="489">
        <v>5</v>
      </c>
      <c r="L5" s="489">
        <v>7</v>
      </c>
      <c r="M5" s="489">
        <v>165</v>
      </c>
      <c r="N5" s="489">
        <v>91</v>
      </c>
      <c r="O5" s="489">
        <v>31</v>
      </c>
      <c r="P5" s="489">
        <v>56</v>
      </c>
      <c r="Q5" s="489">
        <v>5</v>
      </c>
      <c r="R5" s="489">
        <v>21</v>
      </c>
      <c r="S5" s="489">
        <v>38</v>
      </c>
      <c r="T5" s="489"/>
      <c r="U5" s="489">
        <v>7</v>
      </c>
      <c r="V5" s="489">
        <v>16</v>
      </c>
      <c r="W5" s="489">
        <v>1</v>
      </c>
      <c r="X5" s="489">
        <v>4</v>
      </c>
      <c r="Y5" s="489"/>
      <c r="Z5" s="489">
        <v>17</v>
      </c>
      <c r="AA5" s="489">
        <v>7</v>
      </c>
      <c r="AB5" s="489"/>
      <c r="AC5" s="489">
        <v>1</v>
      </c>
      <c r="AD5" s="489"/>
      <c r="AE5" s="489">
        <v>8</v>
      </c>
      <c r="AF5" s="489">
        <v>91</v>
      </c>
      <c r="AG5" s="489">
        <v>130</v>
      </c>
      <c r="AH5" s="489">
        <v>16</v>
      </c>
      <c r="AI5" s="489"/>
      <c r="AJ5" s="490"/>
    </row>
    <row r="6" spans="2:36" ht="21" customHeight="1">
      <c r="B6" s="1627"/>
      <c r="C6" s="1628" t="s">
        <v>763</v>
      </c>
      <c r="D6" s="1629" t="s">
        <v>37</v>
      </c>
      <c r="E6" s="1630">
        <f aca="true" t="shared" si="0" ref="E6:AJ6">SUM(E4:E5)</f>
        <v>6463</v>
      </c>
      <c r="F6" s="1631">
        <f t="shared" si="0"/>
        <v>41</v>
      </c>
      <c r="G6" s="1632">
        <f t="shared" si="0"/>
        <v>366</v>
      </c>
      <c r="H6" s="1632">
        <f t="shared" si="0"/>
        <v>15</v>
      </c>
      <c r="I6" s="1632">
        <f t="shared" si="0"/>
        <v>100</v>
      </c>
      <c r="J6" s="1632">
        <f>SUM(J4:J5)</f>
        <v>6</v>
      </c>
      <c r="K6" s="1632">
        <f>SUM(K4:K5)</f>
        <v>24</v>
      </c>
      <c r="L6" s="1632">
        <f t="shared" si="0"/>
        <v>18</v>
      </c>
      <c r="M6" s="1632">
        <f t="shared" si="0"/>
        <v>418</v>
      </c>
      <c r="N6" s="1632">
        <f t="shared" si="0"/>
        <v>748</v>
      </c>
      <c r="O6" s="1632">
        <f t="shared" si="0"/>
        <v>343</v>
      </c>
      <c r="P6" s="1632">
        <f t="shared" si="0"/>
        <v>663</v>
      </c>
      <c r="Q6" s="1632">
        <f t="shared" si="0"/>
        <v>312</v>
      </c>
      <c r="R6" s="1632">
        <f t="shared" si="0"/>
        <v>298</v>
      </c>
      <c r="S6" s="1632">
        <f t="shared" si="0"/>
        <v>469</v>
      </c>
      <c r="T6" s="1632">
        <f t="shared" si="0"/>
        <v>60</v>
      </c>
      <c r="U6" s="1632">
        <f t="shared" si="0"/>
        <v>434</v>
      </c>
      <c r="V6" s="1632">
        <f t="shared" si="0"/>
        <v>51</v>
      </c>
      <c r="W6" s="1632">
        <f t="shared" si="0"/>
        <v>7</v>
      </c>
      <c r="X6" s="1632">
        <f t="shared" si="0"/>
        <v>14</v>
      </c>
      <c r="Y6" s="1632">
        <f t="shared" si="0"/>
        <v>1</v>
      </c>
      <c r="Z6" s="1632">
        <f t="shared" si="0"/>
        <v>82</v>
      </c>
      <c r="AA6" s="1632">
        <f t="shared" si="0"/>
        <v>240</v>
      </c>
      <c r="AB6" s="1632">
        <f t="shared" si="0"/>
        <v>0</v>
      </c>
      <c r="AC6" s="1632">
        <f t="shared" si="0"/>
        <v>2</v>
      </c>
      <c r="AD6" s="1632">
        <f t="shared" si="0"/>
        <v>0</v>
      </c>
      <c r="AE6" s="1632">
        <f t="shared" si="0"/>
        <v>54</v>
      </c>
      <c r="AF6" s="1632">
        <f t="shared" si="0"/>
        <v>624</v>
      </c>
      <c r="AG6" s="1632">
        <f t="shared" si="0"/>
        <v>960</v>
      </c>
      <c r="AH6" s="1632">
        <f t="shared" si="0"/>
        <v>107</v>
      </c>
      <c r="AI6" s="1632">
        <f t="shared" si="0"/>
        <v>0</v>
      </c>
      <c r="AJ6" s="1633">
        <f t="shared" si="0"/>
        <v>6</v>
      </c>
    </row>
    <row r="7" spans="2:36" ht="21" customHeight="1">
      <c r="B7" s="1622"/>
      <c r="C7" s="1623"/>
      <c r="D7" s="665" t="s">
        <v>760</v>
      </c>
      <c r="E7" s="1624">
        <f>SUM(F7:T7,U7:AJ7)</f>
        <v>4094</v>
      </c>
      <c r="F7" s="511">
        <v>35</v>
      </c>
      <c r="G7" s="512">
        <v>175</v>
      </c>
      <c r="H7" s="512">
        <v>4</v>
      </c>
      <c r="I7" s="512">
        <v>88</v>
      </c>
      <c r="J7" s="512"/>
      <c r="K7" s="512">
        <v>10</v>
      </c>
      <c r="L7" s="512">
        <v>7</v>
      </c>
      <c r="M7" s="512">
        <v>144</v>
      </c>
      <c r="N7" s="512">
        <v>455</v>
      </c>
      <c r="O7" s="512">
        <v>284</v>
      </c>
      <c r="P7" s="512">
        <v>296</v>
      </c>
      <c r="Q7" s="512">
        <v>290</v>
      </c>
      <c r="R7" s="512">
        <v>255</v>
      </c>
      <c r="S7" s="512">
        <v>401</v>
      </c>
      <c r="T7" s="512">
        <v>58</v>
      </c>
      <c r="U7" s="512">
        <v>416</v>
      </c>
      <c r="V7" s="512">
        <v>35</v>
      </c>
      <c r="W7" s="512">
        <v>2</v>
      </c>
      <c r="X7" s="512">
        <v>9</v>
      </c>
      <c r="Y7" s="512"/>
      <c r="Z7" s="512">
        <v>40</v>
      </c>
      <c r="AA7" s="512">
        <v>150</v>
      </c>
      <c r="AB7" s="512"/>
      <c r="AC7" s="512"/>
      <c r="AD7" s="512"/>
      <c r="AE7" s="512">
        <v>20</v>
      </c>
      <c r="AF7" s="512">
        <v>417</v>
      </c>
      <c r="AG7" s="512">
        <v>469</v>
      </c>
      <c r="AH7" s="512">
        <v>28</v>
      </c>
      <c r="AI7" s="512"/>
      <c r="AJ7" s="513">
        <v>6</v>
      </c>
    </row>
    <row r="8" spans="2:36" ht="21" customHeight="1">
      <c r="B8" s="810" t="s">
        <v>764</v>
      </c>
      <c r="C8" s="1625"/>
      <c r="D8" s="658" t="s">
        <v>762</v>
      </c>
      <c r="E8" s="1626">
        <f>SUM(F8:T8,U8:AJ8)</f>
        <v>343</v>
      </c>
      <c r="F8" s="488">
        <v>1</v>
      </c>
      <c r="G8" s="489">
        <v>46</v>
      </c>
      <c r="H8" s="489">
        <v>3</v>
      </c>
      <c r="I8" s="489">
        <v>4</v>
      </c>
      <c r="J8" s="489">
        <v>4</v>
      </c>
      <c r="K8" s="489">
        <v>5</v>
      </c>
      <c r="L8" s="489">
        <v>3</v>
      </c>
      <c r="M8" s="489">
        <v>74</v>
      </c>
      <c r="N8" s="489">
        <v>30</v>
      </c>
      <c r="O8" s="489">
        <v>18</v>
      </c>
      <c r="P8" s="489">
        <v>3</v>
      </c>
      <c r="Q8" s="489">
        <v>4</v>
      </c>
      <c r="R8" s="489">
        <v>11</v>
      </c>
      <c r="S8" s="489">
        <v>21</v>
      </c>
      <c r="T8" s="489"/>
      <c r="U8" s="489">
        <v>6</v>
      </c>
      <c r="V8" s="489">
        <v>13</v>
      </c>
      <c r="W8" s="489"/>
      <c r="X8" s="489">
        <v>4</v>
      </c>
      <c r="Y8" s="489"/>
      <c r="Z8" s="489">
        <v>11</v>
      </c>
      <c r="AA8" s="489">
        <v>2</v>
      </c>
      <c r="AB8" s="489"/>
      <c r="AC8" s="489"/>
      <c r="AD8" s="489"/>
      <c r="AE8" s="489"/>
      <c r="AF8" s="489">
        <v>25</v>
      </c>
      <c r="AG8" s="489">
        <v>50</v>
      </c>
      <c r="AH8" s="489">
        <v>5</v>
      </c>
      <c r="AI8" s="489"/>
      <c r="AJ8" s="490"/>
    </row>
    <row r="9" spans="2:36" ht="21" customHeight="1">
      <c r="B9" s="1634"/>
      <c r="C9" s="1635" t="s">
        <v>765</v>
      </c>
      <c r="D9" s="1636" t="s">
        <v>37</v>
      </c>
      <c r="E9" s="1637">
        <f aca="true" t="shared" si="1" ref="E9:AJ9">SUM(E7:E8)</f>
        <v>4437</v>
      </c>
      <c r="F9" s="1638">
        <f t="shared" si="1"/>
        <v>36</v>
      </c>
      <c r="G9" s="1639">
        <f t="shared" si="1"/>
        <v>221</v>
      </c>
      <c r="H9" s="1639">
        <f t="shared" si="1"/>
        <v>7</v>
      </c>
      <c r="I9" s="1639">
        <f t="shared" si="1"/>
        <v>92</v>
      </c>
      <c r="J9" s="1639">
        <f t="shared" si="1"/>
        <v>4</v>
      </c>
      <c r="K9" s="1639">
        <f t="shared" si="1"/>
        <v>15</v>
      </c>
      <c r="L9" s="1639">
        <f t="shared" si="1"/>
        <v>10</v>
      </c>
      <c r="M9" s="1639">
        <f t="shared" si="1"/>
        <v>218</v>
      </c>
      <c r="N9" s="1639">
        <f t="shared" si="1"/>
        <v>485</v>
      </c>
      <c r="O9" s="1639">
        <f t="shared" si="1"/>
        <v>302</v>
      </c>
      <c r="P9" s="1639">
        <f t="shared" si="1"/>
        <v>299</v>
      </c>
      <c r="Q9" s="1639">
        <f t="shared" si="1"/>
        <v>294</v>
      </c>
      <c r="R9" s="1639">
        <f t="shared" si="1"/>
        <v>266</v>
      </c>
      <c r="S9" s="1639">
        <f t="shared" si="1"/>
        <v>422</v>
      </c>
      <c r="T9" s="1639">
        <f t="shared" si="1"/>
        <v>58</v>
      </c>
      <c r="U9" s="1639">
        <f t="shared" si="1"/>
        <v>422</v>
      </c>
      <c r="V9" s="1639">
        <f t="shared" si="1"/>
        <v>48</v>
      </c>
      <c r="W9" s="1639">
        <f t="shared" si="1"/>
        <v>2</v>
      </c>
      <c r="X9" s="1639">
        <f t="shared" si="1"/>
        <v>13</v>
      </c>
      <c r="Y9" s="1639">
        <f t="shared" si="1"/>
        <v>0</v>
      </c>
      <c r="Z9" s="1639">
        <f t="shared" si="1"/>
        <v>51</v>
      </c>
      <c r="AA9" s="1639">
        <f t="shared" si="1"/>
        <v>152</v>
      </c>
      <c r="AB9" s="1639">
        <f t="shared" si="1"/>
        <v>0</v>
      </c>
      <c r="AC9" s="1639">
        <f t="shared" si="1"/>
        <v>0</v>
      </c>
      <c r="AD9" s="1639">
        <f t="shared" si="1"/>
        <v>0</v>
      </c>
      <c r="AE9" s="1639">
        <f t="shared" si="1"/>
        <v>20</v>
      </c>
      <c r="AF9" s="1639">
        <f t="shared" si="1"/>
        <v>442</v>
      </c>
      <c r="AG9" s="1639">
        <f t="shared" si="1"/>
        <v>519</v>
      </c>
      <c r="AH9" s="1639">
        <f t="shared" si="1"/>
        <v>33</v>
      </c>
      <c r="AI9" s="1639">
        <f t="shared" si="1"/>
        <v>0</v>
      </c>
      <c r="AJ9" s="1640">
        <f t="shared" si="1"/>
        <v>6</v>
      </c>
    </row>
    <row r="10" spans="2:36" ht="21" customHeight="1">
      <c r="B10" s="1641"/>
      <c r="C10" s="1418"/>
      <c r="D10" s="659" t="s">
        <v>760</v>
      </c>
      <c r="E10" s="1642">
        <f>SUM(F10:T10,U10:AJ10)</f>
        <v>3695</v>
      </c>
      <c r="F10" s="1643">
        <v>31</v>
      </c>
      <c r="G10" s="1366">
        <v>153</v>
      </c>
      <c r="H10" s="1366">
        <v>3</v>
      </c>
      <c r="I10" s="1366">
        <v>81</v>
      </c>
      <c r="J10" s="1366"/>
      <c r="K10" s="1366">
        <v>9</v>
      </c>
      <c r="L10" s="1366">
        <v>5</v>
      </c>
      <c r="M10" s="1366">
        <v>122</v>
      </c>
      <c r="N10" s="1366">
        <v>406</v>
      </c>
      <c r="O10" s="1366">
        <v>268</v>
      </c>
      <c r="P10" s="1366">
        <v>262</v>
      </c>
      <c r="Q10" s="1366">
        <v>269</v>
      </c>
      <c r="R10" s="1366">
        <v>244</v>
      </c>
      <c r="S10" s="1366">
        <v>379</v>
      </c>
      <c r="T10" s="1366">
        <v>54</v>
      </c>
      <c r="U10" s="1644">
        <v>383</v>
      </c>
      <c r="V10" s="1644">
        <v>32</v>
      </c>
      <c r="W10" s="1644">
        <v>2</v>
      </c>
      <c r="X10" s="1644">
        <v>8</v>
      </c>
      <c r="Y10" s="1644"/>
      <c r="Z10" s="1644">
        <v>34</v>
      </c>
      <c r="AA10" s="1644">
        <v>130</v>
      </c>
      <c r="AB10" s="1644"/>
      <c r="AC10" s="1644"/>
      <c r="AD10" s="1644"/>
      <c r="AE10" s="1644">
        <v>14</v>
      </c>
      <c r="AF10" s="1644">
        <v>366</v>
      </c>
      <c r="AG10" s="1644">
        <v>412</v>
      </c>
      <c r="AH10" s="1644">
        <v>22</v>
      </c>
      <c r="AI10" s="1644"/>
      <c r="AJ10" s="1645">
        <v>6</v>
      </c>
    </row>
    <row r="11" spans="2:36" ht="21" customHeight="1">
      <c r="B11" s="810" t="s">
        <v>766</v>
      </c>
      <c r="C11" s="1625"/>
      <c r="D11" s="658" t="s">
        <v>762</v>
      </c>
      <c r="E11" s="1626">
        <f>SUM(F11:T11,U11:AJ11)</f>
        <v>284</v>
      </c>
      <c r="F11" s="488">
        <v>1</v>
      </c>
      <c r="G11" s="489">
        <v>35</v>
      </c>
      <c r="H11" s="489">
        <v>3</v>
      </c>
      <c r="I11" s="489">
        <v>4</v>
      </c>
      <c r="J11" s="489">
        <v>4</v>
      </c>
      <c r="K11" s="489">
        <v>4</v>
      </c>
      <c r="L11" s="489">
        <v>3</v>
      </c>
      <c r="M11" s="489">
        <v>68</v>
      </c>
      <c r="N11" s="489">
        <v>22</v>
      </c>
      <c r="O11" s="489">
        <v>15</v>
      </c>
      <c r="P11" s="489">
        <v>2</v>
      </c>
      <c r="Q11" s="489">
        <v>4</v>
      </c>
      <c r="R11" s="489">
        <v>11</v>
      </c>
      <c r="S11" s="489">
        <v>20</v>
      </c>
      <c r="T11" s="489"/>
      <c r="U11" s="489">
        <v>4</v>
      </c>
      <c r="V11" s="489">
        <v>11</v>
      </c>
      <c r="W11" s="489"/>
      <c r="X11" s="489">
        <v>3</v>
      </c>
      <c r="Y11" s="489"/>
      <c r="Z11" s="489">
        <v>9</v>
      </c>
      <c r="AA11" s="489">
        <v>2</v>
      </c>
      <c r="AB11" s="489"/>
      <c r="AC11" s="489"/>
      <c r="AD11" s="489"/>
      <c r="AE11" s="489"/>
      <c r="AF11" s="489">
        <v>20</v>
      </c>
      <c r="AG11" s="489">
        <v>36</v>
      </c>
      <c r="AH11" s="489">
        <v>3</v>
      </c>
      <c r="AI11" s="489"/>
      <c r="AJ11" s="490"/>
    </row>
    <row r="12" spans="2:36" ht="21" customHeight="1">
      <c r="B12" s="1634"/>
      <c r="C12" s="1635" t="s">
        <v>767</v>
      </c>
      <c r="D12" s="1636" t="s">
        <v>37</v>
      </c>
      <c r="E12" s="1637">
        <f aca="true" t="shared" si="2" ref="E12:K12">SUM(E10:E11)</f>
        <v>3979</v>
      </c>
      <c r="F12" s="1638">
        <f t="shared" si="2"/>
        <v>32</v>
      </c>
      <c r="G12" s="1639">
        <f t="shared" si="2"/>
        <v>188</v>
      </c>
      <c r="H12" s="1639">
        <f t="shared" si="2"/>
        <v>6</v>
      </c>
      <c r="I12" s="1639">
        <f t="shared" si="2"/>
        <v>85</v>
      </c>
      <c r="J12" s="1639">
        <f t="shared" si="2"/>
        <v>4</v>
      </c>
      <c r="K12" s="1639">
        <f t="shared" si="2"/>
        <v>13</v>
      </c>
      <c r="L12" s="1639">
        <f aca="true" t="shared" si="3" ref="L12:AJ12">SUM(L10:L11)</f>
        <v>8</v>
      </c>
      <c r="M12" s="1639">
        <f t="shared" si="3"/>
        <v>190</v>
      </c>
      <c r="N12" s="1639">
        <f t="shared" si="3"/>
        <v>428</v>
      </c>
      <c r="O12" s="1639">
        <f t="shared" si="3"/>
        <v>283</v>
      </c>
      <c r="P12" s="1639">
        <f t="shared" si="3"/>
        <v>264</v>
      </c>
      <c r="Q12" s="1639">
        <f t="shared" si="3"/>
        <v>273</v>
      </c>
      <c r="R12" s="1639">
        <f t="shared" si="3"/>
        <v>255</v>
      </c>
      <c r="S12" s="1639">
        <f t="shared" si="3"/>
        <v>399</v>
      </c>
      <c r="T12" s="1639">
        <f t="shared" si="3"/>
        <v>54</v>
      </c>
      <c r="U12" s="1639">
        <f t="shared" si="3"/>
        <v>387</v>
      </c>
      <c r="V12" s="1639">
        <f t="shared" si="3"/>
        <v>43</v>
      </c>
      <c r="W12" s="1639">
        <f t="shared" si="3"/>
        <v>2</v>
      </c>
      <c r="X12" s="1639">
        <f t="shared" si="3"/>
        <v>11</v>
      </c>
      <c r="Y12" s="1639">
        <f t="shared" si="3"/>
        <v>0</v>
      </c>
      <c r="Z12" s="1639">
        <f t="shared" si="3"/>
        <v>43</v>
      </c>
      <c r="AA12" s="1639">
        <f t="shared" si="3"/>
        <v>132</v>
      </c>
      <c r="AB12" s="1639">
        <f t="shared" si="3"/>
        <v>0</v>
      </c>
      <c r="AC12" s="1639">
        <f t="shared" si="3"/>
        <v>0</v>
      </c>
      <c r="AD12" s="1639">
        <f t="shared" si="3"/>
        <v>0</v>
      </c>
      <c r="AE12" s="1639">
        <f t="shared" si="3"/>
        <v>14</v>
      </c>
      <c r="AF12" s="1639">
        <f t="shared" si="3"/>
        <v>386</v>
      </c>
      <c r="AG12" s="1639">
        <f t="shared" si="3"/>
        <v>448</v>
      </c>
      <c r="AH12" s="1639">
        <f t="shared" si="3"/>
        <v>25</v>
      </c>
      <c r="AI12" s="1639">
        <f t="shared" si="3"/>
        <v>0</v>
      </c>
      <c r="AJ12" s="1640">
        <f t="shared" si="3"/>
        <v>6</v>
      </c>
    </row>
    <row r="13" spans="2:36" ht="15.75" customHeight="1">
      <c r="B13" s="1646" t="s">
        <v>768</v>
      </c>
      <c r="C13" s="1647"/>
      <c r="D13" s="1648"/>
      <c r="E13" s="1646"/>
      <c r="F13" s="1646"/>
      <c r="G13" s="1646"/>
      <c r="H13" s="1646"/>
      <c r="I13" s="1646"/>
      <c r="J13" s="1646"/>
      <c r="K13" s="1646"/>
      <c r="L13" s="1646"/>
      <c r="M13" s="1646"/>
      <c r="N13" s="1646"/>
      <c r="O13" s="1646"/>
      <c r="P13" s="1646"/>
      <c r="Q13" s="1646"/>
      <c r="R13" s="1646"/>
      <c r="S13" s="1646"/>
      <c r="T13" s="1646"/>
      <c r="U13" s="1646"/>
      <c r="V13" s="1646"/>
      <c r="W13" s="1646"/>
      <c r="X13" s="1646"/>
      <c r="Y13" s="1646"/>
      <c r="Z13" s="1646"/>
      <c r="AA13" s="1646"/>
      <c r="AB13" s="1646"/>
      <c r="AC13" s="1646"/>
      <c r="AD13" s="1646"/>
      <c r="AE13" s="1646"/>
      <c r="AF13" s="1646"/>
      <c r="AG13" s="1646"/>
      <c r="AH13" s="1646"/>
      <c r="AI13" s="1646"/>
      <c r="AJ13" s="1646"/>
    </row>
    <row r="14" spans="2:36" ht="15.75" customHeight="1">
      <c r="B14" s="1646" t="s">
        <v>769</v>
      </c>
      <c r="C14" s="1647"/>
      <c r="D14" s="1648"/>
      <c r="E14" s="1646"/>
      <c r="F14" s="1646"/>
      <c r="G14" s="1646"/>
      <c r="H14" s="1646"/>
      <c r="I14" s="1646"/>
      <c r="J14" s="1646"/>
      <c r="K14" s="1646"/>
      <c r="L14" s="1646"/>
      <c r="M14" s="1646"/>
      <c r="N14" s="1646"/>
      <c r="O14" s="1646"/>
      <c r="P14" s="1646"/>
      <c r="Q14" s="1646"/>
      <c r="R14" s="1646"/>
      <c r="S14" s="1646"/>
      <c r="T14" s="1646"/>
      <c r="U14" s="1646"/>
      <c r="V14" s="1646"/>
      <c r="W14" s="1646"/>
      <c r="X14" s="1646"/>
      <c r="Y14" s="1646"/>
      <c r="Z14" s="1646"/>
      <c r="AA14" s="1646"/>
      <c r="AB14" s="1646"/>
      <c r="AC14" s="1646"/>
      <c r="AD14" s="1646"/>
      <c r="AE14" s="1646"/>
      <c r="AF14" s="1646"/>
      <c r="AG14" s="1646"/>
      <c r="AH14" s="1646"/>
      <c r="AI14" s="1646"/>
      <c r="AJ14" s="1646"/>
    </row>
    <row r="15" spans="2:36" ht="15.75" customHeight="1">
      <c r="B15" s="1646" t="s">
        <v>770</v>
      </c>
      <c r="C15" s="1647"/>
      <c r="D15" s="1648"/>
      <c r="E15" s="1646"/>
      <c r="F15" s="1646"/>
      <c r="G15" s="1646"/>
      <c r="H15" s="1646"/>
      <c r="I15" s="1646"/>
      <c r="J15" s="1646"/>
      <c r="K15" s="1646"/>
      <c r="L15" s="1646"/>
      <c r="M15" s="1646"/>
      <c r="N15" s="1646"/>
      <c r="O15" s="1646"/>
      <c r="P15" s="1646"/>
      <c r="Q15" s="1646"/>
      <c r="R15" s="1646"/>
      <c r="S15" s="1646"/>
      <c r="T15" s="1646"/>
      <c r="U15" s="1646"/>
      <c r="V15" s="1646"/>
      <c r="W15" s="1646"/>
      <c r="X15" s="1646"/>
      <c r="Y15" s="1646"/>
      <c r="Z15" s="1646"/>
      <c r="AA15" s="1646"/>
      <c r="AB15" s="1646"/>
      <c r="AC15" s="1646"/>
      <c r="AD15" s="1646"/>
      <c r="AE15" s="1646"/>
      <c r="AF15" s="1646"/>
      <c r="AG15" s="1646"/>
      <c r="AH15" s="1646"/>
      <c r="AI15" s="1646"/>
      <c r="AJ15" s="1646"/>
    </row>
    <row r="16" ht="39.75" customHeight="1"/>
    <row r="17" spans="2:36" ht="24" customHeight="1">
      <c r="B17" s="903" t="s">
        <v>771</v>
      </c>
      <c r="C17" s="903"/>
      <c r="D17" s="903"/>
      <c r="E17" s="903"/>
      <c r="F17" s="903"/>
      <c r="G17" s="903"/>
      <c r="H17" s="903"/>
      <c r="I17" s="903"/>
      <c r="J17" s="903"/>
      <c r="K17" s="903"/>
      <c r="L17" s="903"/>
      <c r="M17" s="903"/>
      <c r="N17" s="258" t="s">
        <v>720</v>
      </c>
      <c r="O17" s="258"/>
      <c r="P17" s="258"/>
      <c r="Q17" s="258"/>
      <c r="R17" s="258"/>
      <c r="S17" s="258"/>
      <c r="T17" s="258"/>
      <c r="AJ17" s="1646"/>
    </row>
    <row r="18" spans="2:37" s="1614" customFormat="1" ht="27" customHeight="1">
      <c r="B18" s="1649"/>
      <c r="C18" s="1650"/>
      <c r="D18" s="1651" t="s">
        <v>721</v>
      </c>
      <c r="E18" s="1606" t="s">
        <v>36</v>
      </c>
      <c r="F18" s="1652" t="s">
        <v>722</v>
      </c>
      <c r="G18" s="1608"/>
      <c r="H18" s="1609" t="s">
        <v>723</v>
      </c>
      <c r="I18" s="1610"/>
      <c r="J18" s="1610"/>
      <c r="K18" s="1607"/>
      <c r="L18" s="1608" t="s">
        <v>724</v>
      </c>
      <c r="M18" s="1608"/>
      <c r="N18" s="1611" t="s">
        <v>725</v>
      </c>
      <c r="O18" s="1608" t="s">
        <v>726</v>
      </c>
      <c r="P18" s="1608"/>
      <c r="Q18" s="1608" t="s">
        <v>727</v>
      </c>
      <c r="R18" s="1608"/>
      <c r="S18" s="1608"/>
      <c r="T18" s="1608"/>
      <c r="U18" s="1611" t="s">
        <v>728</v>
      </c>
      <c r="V18" s="1611" t="s">
        <v>729</v>
      </c>
      <c r="W18" s="1608" t="s">
        <v>730</v>
      </c>
      <c r="X18" s="1608"/>
      <c r="Y18" s="1611" t="s">
        <v>731</v>
      </c>
      <c r="Z18" s="1611" t="s">
        <v>732</v>
      </c>
      <c r="AA18" s="1608" t="s">
        <v>733</v>
      </c>
      <c r="AB18" s="1608"/>
      <c r="AC18" s="1608" t="s">
        <v>734</v>
      </c>
      <c r="AD18" s="1608"/>
      <c r="AE18" s="1611" t="s">
        <v>735</v>
      </c>
      <c r="AF18" s="1611" t="s">
        <v>736</v>
      </c>
      <c r="AG18" s="1608" t="s">
        <v>737</v>
      </c>
      <c r="AH18" s="1608"/>
      <c r="AI18" s="1612" t="s">
        <v>758</v>
      </c>
      <c r="AJ18" s="1612" t="s">
        <v>772</v>
      </c>
      <c r="AK18" s="1613" t="s">
        <v>739</v>
      </c>
    </row>
    <row r="19" spans="2:37" ht="27" customHeight="1">
      <c r="B19" s="1653" t="s">
        <v>759</v>
      </c>
      <c r="C19" s="1654"/>
      <c r="D19" s="1616"/>
      <c r="E19" s="1617"/>
      <c r="F19" s="1655" t="s">
        <v>743</v>
      </c>
      <c r="G19" s="1619" t="s">
        <v>744</v>
      </c>
      <c r="H19" s="1619" t="s">
        <v>743</v>
      </c>
      <c r="I19" s="1619" t="s">
        <v>744</v>
      </c>
      <c r="J19" s="1619" t="s">
        <v>773</v>
      </c>
      <c r="K19" s="1619" t="s">
        <v>746</v>
      </c>
      <c r="L19" s="1619" t="s">
        <v>743</v>
      </c>
      <c r="M19" s="1619" t="s">
        <v>744</v>
      </c>
      <c r="N19" s="1040"/>
      <c r="O19" s="1619" t="s">
        <v>743</v>
      </c>
      <c r="P19" s="1619" t="s">
        <v>744</v>
      </c>
      <c r="Q19" s="1619" t="s">
        <v>743</v>
      </c>
      <c r="R19" s="1619" t="s">
        <v>744</v>
      </c>
      <c r="S19" s="1619" t="s">
        <v>745</v>
      </c>
      <c r="T19" s="1619" t="s">
        <v>746</v>
      </c>
      <c r="U19" s="1040"/>
      <c r="V19" s="1040"/>
      <c r="W19" s="1619" t="s">
        <v>743</v>
      </c>
      <c r="X19" s="1619" t="s">
        <v>744</v>
      </c>
      <c r="Y19" s="1040"/>
      <c r="Z19" s="1040"/>
      <c r="AA19" s="1619" t="s">
        <v>743</v>
      </c>
      <c r="AB19" s="1619" t="s">
        <v>744</v>
      </c>
      <c r="AC19" s="1619" t="s">
        <v>743</v>
      </c>
      <c r="AD19" s="1619" t="s">
        <v>744</v>
      </c>
      <c r="AE19" s="1040"/>
      <c r="AF19" s="1040"/>
      <c r="AG19" s="1619" t="s">
        <v>743</v>
      </c>
      <c r="AH19" s="1619" t="s">
        <v>744</v>
      </c>
      <c r="AI19" s="1620"/>
      <c r="AJ19" s="1620"/>
      <c r="AK19" s="1621"/>
    </row>
    <row r="20" spans="2:37" ht="21" customHeight="1">
      <c r="B20" s="1656" t="s">
        <v>774</v>
      </c>
      <c r="C20" s="928" t="s">
        <v>775</v>
      </c>
      <c r="D20" s="863"/>
      <c r="E20" s="1657">
        <f>SUM(F20:T20,U20:AK20)</f>
        <v>9918</v>
      </c>
      <c r="F20" s="491">
        <v>48</v>
      </c>
      <c r="G20" s="478">
        <v>236</v>
      </c>
      <c r="H20" s="478">
        <v>14</v>
      </c>
      <c r="I20" s="478">
        <v>101</v>
      </c>
      <c r="J20" s="478">
        <v>2</v>
      </c>
      <c r="K20" s="478">
        <v>19</v>
      </c>
      <c r="L20" s="478">
        <v>13</v>
      </c>
      <c r="M20" s="478">
        <v>239</v>
      </c>
      <c r="N20" s="478">
        <v>722</v>
      </c>
      <c r="O20" s="478">
        <v>316</v>
      </c>
      <c r="P20" s="514">
        <v>1848</v>
      </c>
      <c r="Q20" s="478">
        <v>476</v>
      </c>
      <c r="R20" s="478">
        <v>313</v>
      </c>
      <c r="S20" s="478">
        <v>477</v>
      </c>
      <c r="T20" s="478">
        <v>88</v>
      </c>
      <c r="U20" s="1658">
        <v>942</v>
      </c>
      <c r="V20" s="512">
        <v>42</v>
      </c>
      <c r="W20" s="512">
        <v>11</v>
      </c>
      <c r="X20" s="512">
        <v>10</v>
      </c>
      <c r="Y20" s="512">
        <v>3</v>
      </c>
      <c r="Z20" s="512">
        <v>34</v>
      </c>
      <c r="AA20" s="1658">
        <v>1209</v>
      </c>
      <c r="AB20" s="512"/>
      <c r="AC20" s="512">
        <v>86</v>
      </c>
      <c r="AD20" s="512">
        <v>2</v>
      </c>
      <c r="AE20" s="512">
        <v>595</v>
      </c>
      <c r="AF20" s="512">
        <v>805</v>
      </c>
      <c r="AG20" s="512">
        <v>1044</v>
      </c>
      <c r="AH20" s="512">
        <v>191</v>
      </c>
      <c r="AI20" s="512"/>
      <c r="AJ20" s="1659"/>
      <c r="AK20" s="513">
        <v>32</v>
      </c>
    </row>
    <row r="21" spans="2:37" ht="21" customHeight="1">
      <c r="B21" s="784"/>
      <c r="C21" s="1660" t="s">
        <v>776</v>
      </c>
      <c r="D21" s="1661"/>
      <c r="E21" s="1662">
        <f>SUM(F21:T21,U21:AK21)</f>
        <v>255</v>
      </c>
      <c r="F21" s="1663">
        <v>1</v>
      </c>
      <c r="G21" s="496"/>
      <c r="H21" s="496">
        <v>1</v>
      </c>
      <c r="I21" s="496">
        <v>2</v>
      </c>
      <c r="J21" s="496"/>
      <c r="K21" s="496">
        <v>3</v>
      </c>
      <c r="L21" s="496">
        <v>1</v>
      </c>
      <c r="M21" s="496">
        <v>15</v>
      </c>
      <c r="N21" s="496">
        <v>17</v>
      </c>
      <c r="O21" s="496">
        <v>5</v>
      </c>
      <c r="P21" s="496">
        <v>9</v>
      </c>
      <c r="Q21" s="496">
        <v>3</v>
      </c>
      <c r="R21" s="496">
        <v>1</v>
      </c>
      <c r="S21" s="496">
        <v>1</v>
      </c>
      <c r="T21" s="496">
        <v>1</v>
      </c>
      <c r="U21" s="496"/>
      <c r="V21" s="496"/>
      <c r="W21" s="496"/>
      <c r="X21" s="496"/>
      <c r="Y21" s="496"/>
      <c r="Z21" s="496"/>
      <c r="AA21" s="496">
        <v>48</v>
      </c>
      <c r="AB21" s="496"/>
      <c r="AC21" s="496">
        <v>3</v>
      </c>
      <c r="AD21" s="496"/>
      <c r="AE21" s="496">
        <v>24</v>
      </c>
      <c r="AF21" s="496">
        <v>1</v>
      </c>
      <c r="AG21" s="496">
        <v>116</v>
      </c>
      <c r="AH21" s="496">
        <v>3</v>
      </c>
      <c r="AI21" s="496"/>
      <c r="AJ21" s="498"/>
      <c r="AK21" s="497"/>
    </row>
    <row r="22" spans="2:37" ht="21" customHeight="1">
      <c r="B22" s="1656" t="s">
        <v>777</v>
      </c>
      <c r="C22" s="928" t="s">
        <v>775</v>
      </c>
      <c r="D22" s="863"/>
      <c r="E22" s="1624">
        <f>SUM(F22:T22,U22:AK22)</f>
        <v>2527</v>
      </c>
      <c r="F22" s="1664">
        <v>29</v>
      </c>
      <c r="G22" s="512">
        <v>33</v>
      </c>
      <c r="H22" s="512">
        <v>0</v>
      </c>
      <c r="I22" s="512">
        <v>30</v>
      </c>
      <c r="J22" s="512">
        <v>1</v>
      </c>
      <c r="K22" s="512">
        <v>1</v>
      </c>
      <c r="L22" s="512">
        <v>2</v>
      </c>
      <c r="M22" s="512">
        <v>9</v>
      </c>
      <c r="N22" s="512">
        <v>138</v>
      </c>
      <c r="O22" s="512">
        <v>90</v>
      </c>
      <c r="P22" s="512">
        <v>319</v>
      </c>
      <c r="Q22" s="512">
        <v>100</v>
      </c>
      <c r="R22" s="512">
        <v>51</v>
      </c>
      <c r="S22" s="512">
        <v>49</v>
      </c>
      <c r="T22" s="512">
        <v>25</v>
      </c>
      <c r="U22" s="512">
        <v>555</v>
      </c>
      <c r="V22" s="512">
        <v>25</v>
      </c>
      <c r="W22" s="512">
        <v>2</v>
      </c>
      <c r="X22" s="512">
        <v>4</v>
      </c>
      <c r="Y22" s="512">
        <v>1</v>
      </c>
      <c r="Z22" s="512">
        <v>23</v>
      </c>
      <c r="AA22" s="512">
        <v>420</v>
      </c>
      <c r="AB22" s="512">
        <v>1</v>
      </c>
      <c r="AC22" s="512">
        <v>2</v>
      </c>
      <c r="AD22" s="512">
        <v>2</v>
      </c>
      <c r="AE22" s="512">
        <v>197</v>
      </c>
      <c r="AF22" s="512">
        <v>243</v>
      </c>
      <c r="AG22" s="512">
        <v>142</v>
      </c>
      <c r="AH22" s="512">
        <v>33</v>
      </c>
      <c r="AI22" s="512"/>
      <c r="AJ22" s="1665"/>
      <c r="AK22" s="513"/>
    </row>
    <row r="23" spans="2:37" ht="21" customHeight="1">
      <c r="B23" s="784"/>
      <c r="C23" s="1660" t="s">
        <v>776</v>
      </c>
      <c r="D23" s="1661"/>
      <c r="E23" s="1666">
        <f>SUM(F23:T23,U23:AK23)</f>
        <v>67</v>
      </c>
      <c r="F23" s="1667"/>
      <c r="G23" s="1668"/>
      <c r="H23" s="1668"/>
      <c r="I23" s="1668"/>
      <c r="J23" s="1668"/>
      <c r="K23" s="1668"/>
      <c r="L23" s="1668"/>
      <c r="M23" s="1668">
        <v>1</v>
      </c>
      <c r="N23" s="1668">
        <v>13</v>
      </c>
      <c r="O23" s="1668">
        <v>1</v>
      </c>
      <c r="P23" s="1668">
        <v>1</v>
      </c>
      <c r="Q23" s="1668"/>
      <c r="R23" s="1668"/>
      <c r="S23" s="1668"/>
      <c r="T23" s="1668"/>
      <c r="U23" s="496">
        <v>1</v>
      </c>
      <c r="V23" s="496"/>
      <c r="W23" s="496"/>
      <c r="X23" s="496"/>
      <c r="Y23" s="496"/>
      <c r="Z23" s="496"/>
      <c r="AA23" s="496">
        <v>28</v>
      </c>
      <c r="AB23" s="496"/>
      <c r="AC23" s="496"/>
      <c r="AD23" s="496"/>
      <c r="AE23" s="496">
        <v>14</v>
      </c>
      <c r="AF23" s="496">
        <v>1</v>
      </c>
      <c r="AG23" s="496">
        <v>4</v>
      </c>
      <c r="AH23" s="496">
        <v>3</v>
      </c>
      <c r="AI23" s="496"/>
      <c r="AJ23" s="1669"/>
      <c r="AK23" s="497"/>
    </row>
    <row r="24" spans="3:36" ht="39.75" customHeight="1">
      <c r="C24" s="258"/>
      <c r="D24" s="1670"/>
      <c r="AJ24" s="1646"/>
    </row>
    <row r="25" spans="2:38" ht="24" customHeight="1">
      <c r="B25" s="903" t="s">
        <v>778</v>
      </c>
      <c r="C25" s="903"/>
      <c r="D25" s="903"/>
      <c r="E25" s="903"/>
      <c r="F25" s="903"/>
      <c r="G25" s="903"/>
      <c r="H25" s="903"/>
      <c r="I25" s="258" t="s">
        <v>779</v>
      </c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</row>
    <row r="26" spans="2:38" s="1614" customFormat="1" ht="27" customHeight="1">
      <c r="B26" s="1671"/>
      <c r="C26" s="1672"/>
      <c r="D26" s="1673" t="s">
        <v>721</v>
      </c>
      <c r="E26" s="1674" t="s">
        <v>36</v>
      </c>
      <c r="F26" s="1652" t="s">
        <v>722</v>
      </c>
      <c r="G26" s="1608"/>
      <c r="H26" s="1609" t="s">
        <v>723</v>
      </c>
      <c r="I26" s="1610"/>
      <c r="J26" s="1610"/>
      <c r="K26" s="1607"/>
      <c r="L26" s="1608" t="s">
        <v>724</v>
      </c>
      <c r="M26" s="1608"/>
      <c r="N26" s="1611" t="s">
        <v>725</v>
      </c>
      <c r="O26" s="1608" t="s">
        <v>726</v>
      </c>
      <c r="P26" s="1608"/>
      <c r="Q26" s="1608" t="s">
        <v>727</v>
      </c>
      <c r="R26" s="1608"/>
      <c r="S26" s="1608"/>
      <c r="T26" s="1608"/>
      <c r="U26" s="1611" t="s">
        <v>728</v>
      </c>
      <c r="V26" s="1611" t="s">
        <v>729</v>
      </c>
      <c r="W26" s="1608" t="s">
        <v>730</v>
      </c>
      <c r="X26" s="1608"/>
      <c r="Y26" s="1611" t="s">
        <v>731</v>
      </c>
      <c r="Z26" s="1611" t="s">
        <v>732</v>
      </c>
      <c r="AA26" s="1608" t="s">
        <v>733</v>
      </c>
      <c r="AB26" s="1608"/>
      <c r="AC26" s="1608" t="s">
        <v>734</v>
      </c>
      <c r="AD26" s="1608"/>
      <c r="AE26" s="1611" t="s">
        <v>735</v>
      </c>
      <c r="AF26" s="1611" t="s">
        <v>736</v>
      </c>
      <c r="AG26" s="1608" t="s">
        <v>737</v>
      </c>
      <c r="AH26" s="1608"/>
      <c r="AI26" s="1612" t="s">
        <v>758</v>
      </c>
      <c r="AJ26" s="1612" t="s">
        <v>772</v>
      </c>
      <c r="AK26" s="1611" t="s">
        <v>739</v>
      </c>
      <c r="AL26" s="1613" t="s">
        <v>740</v>
      </c>
    </row>
    <row r="27" spans="2:38" ht="27" customHeight="1">
      <c r="B27" s="634" t="s">
        <v>759</v>
      </c>
      <c r="C27" s="1615"/>
      <c r="D27" s="1675"/>
      <c r="E27" s="1676"/>
      <c r="F27" s="1655" t="s">
        <v>743</v>
      </c>
      <c r="G27" s="1619" t="s">
        <v>744</v>
      </c>
      <c r="H27" s="1619" t="s">
        <v>743</v>
      </c>
      <c r="I27" s="1619" t="s">
        <v>744</v>
      </c>
      <c r="J27" s="1619" t="s">
        <v>745</v>
      </c>
      <c r="K27" s="1619" t="s">
        <v>746</v>
      </c>
      <c r="L27" s="1619" t="s">
        <v>743</v>
      </c>
      <c r="M27" s="1619" t="s">
        <v>744</v>
      </c>
      <c r="N27" s="1040"/>
      <c r="O27" s="1619" t="s">
        <v>743</v>
      </c>
      <c r="P27" s="1619" t="s">
        <v>744</v>
      </c>
      <c r="Q27" s="1619" t="s">
        <v>743</v>
      </c>
      <c r="R27" s="1619" t="s">
        <v>744</v>
      </c>
      <c r="S27" s="1619" t="s">
        <v>745</v>
      </c>
      <c r="T27" s="1619" t="s">
        <v>746</v>
      </c>
      <c r="U27" s="1040"/>
      <c r="V27" s="1040"/>
      <c r="W27" s="1619" t="s">
        <v>743</v>
      </c>
      <c r="X27" s="1619" t="s">
        <v>744</v>
      </c>
      <c r="Y27" s="1040"/>
      <c r="Z27" s="1040"/>
      <c r="AA27" s="1619" t="s">
        <v>743</v>
      </c>
      <c r="AB27" s="1619" t="s">
        <v>744</v>
      </c>
      <c r="AC27" s="1619" t="s">
        <v>743</v>
      </c>
      <c r="AD27" s="1619" t="s">
        <v>744</v>
      </c>
      <c r="AE27" s="1040"/>
      <c r="AF27" s="1040"/>
      <c r="AG27" s="1619" t="s">
        <v>743</v>
      </c>
      <c r="AH27" s="1619" t="s">
        <v>744</v>
      </c>
      <c r="AI27" s="1620"/>
      <c r="AJ27" s="1620"/>
      <c r="AK27" s="1040"/>
      <c r="AL27" s="1621"/>
    </row>
    <row r="28" spans="2:38" ht="21" customHeight="1">
      <c r="B28" s="1677" t="s">
        <v>780</v>
      </c>
      <c r="C28" s="1678" t="s">
        <v>37</v>
      </c>
      <c r="D28" s="1679"/>
      <c r="E28" s="1657">
        <f aca="true" t="shared" si="4" ref="E28:AJ28">SUM(E29:E30)</f>
        <v>19860</v>
      </c>
      <c r="F28" s="1680">
        <f t="shared" si="4"/>
        <v>54</v>
      </c>
      <c r="G28" s="1681">
        <f t="shared" si="4"/>
        <v>437</v>
      </c>
      <c r="H28" s="1681">
        <f t="shared" si="4"/>
        <v>11</v>
      </c>
      <c r="I28" s="1681">
        <f t="shared" si="4"/>
        <v>102</v>
      </c>
      <c r="J28" s="1681">
        <f t="shared" si="4"/>
        <v>0</v>
      </c>
      <c r="K28" s="1681">
        <f t="shared" si="4"/>
        <v>26</v>
      </c>
      <c r="L28" s="1681">
        <f t="shared" si="4"/>
        <v>23</v>
      </c>
      <c r="M28" s="1681">
        <f t="shared" si="4"/>
        <v>519</v>
      </c>
      <c r="N28" s="1681">
        <f t="shared" si="4"/>
        <v>1043</v>
      </c>
      <c r="O28" s="1681">
        <f t="shared" si="4"/>
        <v>589</v>
      </c>
      <c r="P28" s="1453">
        <f t="shared" si="4"/>
        <v>4424</v>
      </c>
      <c r="Q28" s="1681">
        <f t="shared" si="4"/>
        <v>639</v>
      </c>
      <c r="R28" s="1681">
        <f t="shared" si="4"/>
        <v>335</v>
      </c>
      <c r="S28" s="1681">
        <f t="shared" si="4"/>
        <v>672</v>
      </c>
      <c r="T28" s="1681">
        <f t="shared" si="4"/>
        <v>125</v>
      </c>
      <c r="U28" s="1682">
        <f t="shared" si="4"/>
        <v>1166</v>
      </c>
      <c r="V28" s="1683">
        <f t="shared" si="4"/>
        <v>78</v>
      </c>
      <c r="W28" s="1683">
        <f t="shared" si="4"/>
        <v>12</v>
      </c>
      <c r="X28" s="1683">
        <f t="shared" si="4"/>
        <v>23</v>
      </c>
      <c r="Y28" s="1683">
        <f t="shared" si="4"/>
        <v>13</v>
      </c>
      <c r="Z28" s="1683">
        <f t="shared" si="4"/>
        <v>170</v>
      </c>
      <c r="AA28" s="1682">
        <f t="shared" si="4"/>
        <v>2180</v>
      </c>
      <c r="AB28" s="1683">
        <f t="shared" si="4"/>
        <v>1</v>
      </c>
      <c r="AC28" s="1683">
        <f t="shared" si="4"/>
        <v>323</v>
      </c>
      <c r="AD28" s="1683">
        <f t="shared" si="4"/>
        <v>4</v>
      </c>
      <c r="AE28" s="1682">
        <f t="shared" si="4"/>
        <v>1495</v>
      </c>
      <c r="AF28" s="1682">
        <f t="shared" si="4"/>
        <v>2964</v>
      </c>
      <c r="AG28" s="1682">
        <f t="shared" si="4"/>
        <v>1652</v>
      </c>
      <c r="AH28" s="1683">
        <f t="shared" si="4"/>
        <v>730</v>
      </c>
      <c r="AI28" s="1683">
        <f t="shared" si="4"/>
        <v>0</v>
      </c>
      <c r="AJ28" s="1683">
        <f t="shared" si="4"/>
        <v>0</v>
      </c>
      <c r="AK28" s="1683">
        <f>SUM(AK29:AK30)</f>
        <v>35</v>
      </c>
      <c r="AL28" s="1684">
        <f>SUM(AL29:AL30)</f>
        <v>15</v>
      </c>
    </row>
    <row r="29" spans="2:38" ht="21" customHeight="1">
      <c r="B29" s="1685"/>
      <c r="C29" s="1686" t="s">
        <v>781</v>
      </c>
      <c r="D29" s="955"/>
      <c r="E29" s="1626">
        <f>SUM(F29:T29,U29:AL29)</f>
        <v>15005</v>
      </c>
      <c r="F29" s="1687">
        <v>16</v>
      </c>
      <c r="G29" s="489">
        <v>387</v>
      </c>
      <c r="H29" s="489">
        <v>9</v>
      </c>
      <c r="I29" s="489">
        <v>46</v>
      </c>
      <c r="J29" s="489"/>
      <c r="K29" s="489">
        <v>23</v>
      </c>
      <c r="L29" s="489">
        <v>20</v>
      </c>
      <c r="M29" s="489">
        <v>495</v>
      </c>
      <c r="N29" s="489">
        <v>754</v>
      </c>
      <c r="O29" s="489">
        <v>449</v>
      </c>
      <c r="P29" s="424">
        <v>3446</v>
      </c>
      <c r="Q29" s="489">
        <v>420</v>
      </c>
      <c r="R29" s="489">
        <v>192</v>
      </c>
      <c r="S29" s="489">
        <v>581</v>
      </c>
      <c r="T29" s="489">
        <v>85</v>
      </c>
      <c r="U29" s="489">
        <v>521</v>
      </c>
      <c r="V29" s="489">
        <v>57</v>
      </c>
      <c r="W29" s="489">
        <v>12</v>
      </c>
      <c r="X29" s="489">
        <v>15</v>
      </c>
      <c r="Y29" s="489">
        <v>12</v>
      </c>
      <c r="Z29" s="489">
        <v>147</v>
      </c>
      <c r="AA29" s="424">
        <v>1544</v>
      </c>
      <c r="AB29" s="489">
        <v>1</v>
      </c>
      <c r="AC29" s="489">
        <v>271</v>
      </c>
      <c r="AD29" s="489">
        <v>4</v>
      </c>
      <c r="AE29" s="489">
        <v>1235</v>
      </c>
      <c r="AF29" s="424">
        <v>2333</v>
      </c>
      <c r="AG29" s="424">
        <v>1285</v>
      </c>
      <c r="AH29" s="489">
        <v>604</v>
      </c>
      <c r="AI29" s="489"/>
      <c r="AJ29" s="489"/>
      <c r="AK29" s="489">
        <v>31</v>
      </c>
      <c r="AL29" s="490">
        <v>10</v>
      </c>
    </row>
    <row r="30" spans="2:38" ht="21" customHeight="1">
      <c r="B30" s="1688"/>
      <c r="C30" s="1689" t="s">
        <v>782</v>
      </c>
      <c r="D30" s="1690"/>
      <c r="E30" s="1691">
        <f>SUM(F30:T30,U30:AL30)</f>
        <v>4855</v>
      </c>
      <c r="F30" s="1667">
        <v>38</v>
      </c>
      <c r="G30" s="1668">
        <v>50</v>
      </c>
      <c r="H30" s="1668">
        <v>2</v>
      </c>
      <c r="I30" s="1668">
        <v>56</v>
      </c>
      <c r="J30" s="1668"/>
      <c r="K30" s="1668">
        <v>3</v>
      </c>
      <c r="L30" s="1668">
        <v>3</v>
      </c>
      <c r="M30" s="1668">
        <v>24</v>
      </c>
      <c r="N30" s="1668">
        <v>289</v>
      </c>
      <c r="O30" s="1668">
        <v>140</v>
      </c>
      <c r="P30" s="1668">
        <v>978</v>
      </c>
      <c r="Q30" s="1668">
        <v>219</v>
      </c>
      <c r="R30" s="1668">
        <v>143</v>
      </c>
      <c r="S30" s="1668">
        <v>91</v>
      </c>
      <c r="T30" s="1668">
        <v>40</v>
      </c>
      <c r="U30" s="496">
        <v>645</v>
      </c>
      <c r="V30" s="496">
        <v>21</v>
      </c>
      <c r="W30" s="496"/>
      <c r="X30" s="496">
        <v>8</v>
      </c>
      <c r="Y30" s="496">
        <v>1</v>
      </c>
      <c r="Z30" s="496">
        <v>23</v>
      </c>
      <c r="AA30" s="496">
        <v>636</v>
      </c>
      <c r="AB30" s="496"/>
      <c r="AC30" s="496">
        <v>52</v>
      </c>
      <c r="AD30" s="496"/>
      <c r="AE30" s="496">
        <v>260</v>
      </c>
      <c r="AF30" s="496">
        <v>631</v>
      </c>
      <c r="AG30" s="496">
        <v>367</v>
      </c>
      <c r="AH30" s="496">
        <v>126</v>
      </c>
      <c r="AI30" s="496"/>
      <c r="AJ30" s="496"/>
      <c r="AK30" s="496">
        <v>4</v>
      </c>
      <c r="AL30" s="497">
        <v>5</v>
      </c>
    </row>
    <row r="31" spans="2:38" ht="21" customHeight="1">
      <c r="B31" s="1656" t="s">
        <v>783</v>
      </c>
      <c r="C31" s="1678" t="s">
        <v>37</v>
      </c>
      <c r="D31" s="1679"/>
      <c r="E31" s="1657">
        <f aca="true" t="shared" si="5" ref="E31:AJ31">SUM(E32:E33)</f>
        <v>8533</v>
      </c>
      <c r="F31" s="1680">
        <f t="shared" si="5"/>
        <v>44</v>
      </c>
      <c r="G31" s="1681">
        <f t="shared" si="5"/>
        <v>252</v>
      </c>
      <c r="H31" s="1681">
        <f t="shared" si="5"/>
        <v>0</v>
      </c>
      <c r="I31" s="1681">
        <f t="shared" si="5"/>
        <v>80</v>
      </c>
      <c r="J31" s="1681">
        <f t="shared" si="5"/>
        <v>0</v>
      </c>
      <c r="K31" s="1681">
        <f t="shared" si="5"/>
        <v>5</v>
      </c>
      <c r="L31" s="1681">
        <f t="shared" si="5"/>
        <v>4</v>
      </c>
      <c r="M31" s="1681">
        <f t="shared" si="5"/>
        <v>140</v>
      </c>
      <c r="N31" s="1681">
        <f t="shared" si="5"/>
        <v>437</v>
      </c>
      <c r="O31" s="1681">
        <f t="shared" si="5"/>
        <v>229</v>
      </c>
      <c r="P31" s="1681">
        <f t="shared" si="5"/>
        <v>1485</v>
      </c>
      <c r="Q31" s="1681">
        <f t="shared" si="5"/>
        <v>392</v>
      </c>
      <c r="R31" s="1681">
        <f t="shared" si="5"/>
        <v>283</v>
      </c>
      <c r="S31" s="1681">
        <f t="shared" si="5"/>
        <v>489</v>
      </c>
      <c r="T31" s="1681">
        <f t="shared" si="5"/>
        <v>82</v>
      </c>
      <c r="U31" s="1692">
        <f t="shared" si="5"/>
        <v>902</v>
      </c>
      <c r="V31" s="1692">
        <f t="shared" si="5"/>
        <v>60</v>
      </c>
      <c r="W31" s="1692">
        <f t="shared" si="5"/>
        <v>2</v>
      </c>
      <c r="X31" s="1692">
        <f t="shared" si="5"/>
        <v>8</v>
      </c>
      <c r="Y31" s="1692">
        <f t="shared" si="5"/>
        <v>5</v>
      </c>
      <c r="Z31" s="1692">
        <f t="shared" si="5"/>
        <v>73</v>
      </c>
      <c r="AA31" s="1692">
        <f t="shared" si="5"/>
        <v>699</v>
      </c>
      <c r="AB31" s="1692">
        <f t="shared" si="5"/>
        <v>0</v>
      </c>
      <c r="AC31" s="1692">
        <f t="shared" si="5"/>
        <v>150</v>
      </c>
      <c r="AD31" s="1692">
        <f t="shared" si="5"/>
        <v>4</v>
      </c>
      <c r="AE31" s="1692">
        <f t="shared" si="5"/>
        <v>491</v>
      </c>
      <c r="AF31" s="1692">
        <f t="shared" si="5"/>
        <v>1472</v>
      </c>
      <c r="AG31" s="1692">
        <f t="shared" si="5"/>
        <v>534</v>
      </c>
      <c r="AH31" s="1692">
        <f t="shared" si="5"/>
        <v>179</v>
      </c>
      <c r="AI31" s="1692">
        <f t="shared" si="5"/>
        <v>0</v>
      </c>
      <c r="AJ31" s="1692">
        <f t="shared" si="5"/>
        <v>0</v>
      </c>
      <c r="AK31" s="1692">
        <f>SUM(AK32:AK33)</f>
        <v>31</v>
      </c>
      <c r="AL31" s="1693">
        <f>SUM(AL32:AL33)</f>
        <v>1</v>
      </c>
    </row>
    <row r="32" spans="2:38" ht="21" customHeight="1">
      <c r="B32" s="783"/>
      <c r="C32" s="1686" t="s">
        <v>781</v>
      </c>
      <c r="D32" s="955"/>
      <c r="E32" s="1626">
        <f>SUM(F32:T32,U32:AL32)</f>
        <v>5224</v>
      </c>
      <c r="F32" s="1687">
        <v>11</v>
      </c>
      <c r="G32" s="489">
        <v>207</v>
      </c>
      <c r="H32" s="489"/>
      <c r="I32" s="489">
        <v>28</v>
      </c>
      <c r="J32" s="489"/>
      <c r="K32" s="489">
        <v>3</v>
      </c>
      <c r="L32" s="489">
        <v>1</v>
      </c>
      <c r="M32" s="489">
        <v>128</v>
      </c>
      <c r="N32" s="489">
        <v>235</v>
      </c>
      <c r="O32" s="489">
        <v>112</v>
      </c>
      <c r="P32" s="489">
        <v>943</v>
      </c>
      <c r="Q32" s="489">
        <v>205</v>
      </c>
      <c r="R32" s="489">
        <v>150</v>
      </c>
      <c r="S32" s="489">
        <v>410</v>
      </c>
      <c r="T32" s="489">
        <v>50</v>
      </c>
      <c r="U32" s="489">
        <v>352</v>
      </c>
      <c r="V32" s="489">
        <v>40</v>
      </c>
      <c r="W32" s="489">
        <v>2</v>
      </c>
      <c r="X32" s="489">
        <v>4</v>
      </c>
      <c r="Y32" s="489">
        <v>4</v>
      </c>
      <c r="Z32" s="489">
        <v>57</v>
      </c>
      <c r="AA32" s="489">
        <v>352</v>
      </c>
      <c r="AB32" s="489"/>
      <c r="AC32" s="489">
        <v>115</v>
      </c>
      <c r="AD32" s="489">
        <v>4</v>
      </c>
      <c r="AE32" s="489">
        <v>366</v>
      </c>
      <c r="AF32" s="489">
        <v>1027</v>
      </c>
      <c r="AG32" s="489">
        <v>272</v>
      </c>
      <c r="AH32" s="489">
        <v>116</v>
      </c>
      <c r="AI32" s="489"/>
      <c r="AJ32" s="489"/>
      <c r="AK32" s="489">
        <v>30</v>
      </c>
      <c r="AL32" s="490"/>
    </row>
    <row r="33" spans="2:38" ht="21" customHeight="1">
      <c r="B33" s="784"/>
      <c r="C33" s="1689" t="s">
        <v>782</v>
      </c>
      <c r="D33" s="1690"/>
      <c r="E33" s="1691">
        <f>SUM(F33:T33,U33:AL33)</f>
        <v>3309</v>
      </c>
      <c r="F33" s="1667">
        <v>33</v>
      </c>
      <c r="G33" s="1668">
        <v>45</v>
      </c>
      <c r="H33" s="1668"/>
      <c r="I33" s="1668">
        <v>52</v>
      </c>
      <c r="J33" s="1668"/>
      <c r="K33" s="1668">
        <v>2</v>
      </c>
      <c r="L33" s="1668">
        <v>3</v>
      </c>
      <c r="M33" s="1668">
        <v>12</v>
      </c>
      <c r="N33" s="1668">
        <v>202</v>
      </c>
      <c r="O33" s="1668">
        <v>117</v>
      </c>
      <c r="P33" s="1668">
        <v>542</v>
      </c>
      <c r="Q33" s="1668">
        <v>187</v>
      </c>
      <c r="R33" s="1668">
        <v>133</v>
      </c>
      <c r="S33" s="1668">
        <v>79</v>
      </c>
      <c r="T33" s="1668">
        <v>32</v>
      </c>
      <c r="U33" s="496">
        <v>550</v>
      </c>
      <c r="V33" s="496">
        <v>20</v>
      </c>
      <c r="W33" s="496"/>
      <c r="X33" s="496">
        <v>4</v>
      </c>
      <c r="Y33" s="496">
        <v>1</v>
      </c>
      <c r="Z33" s="496">
        <v>16</v>
      </c>
      <c r="AA33" s="496">
        <v>347</v>
      </c>
      <c r="AB33" s="496"/>
      <c r="AC33" s="496">
        <v>35</v>
      </c>
      <c r="AD33" s="496"/>
      <c r="AE33" s="496">
        <v>125</v>
      </c>
      <c r="AF33" s="496">
        <v>445</v>
      </c>
      <c r="AG33" s="496">
        <v>262</v>
      </c>
      <c r="AH33" s="496">
        <v>63</v>
      </c>
      <c r="AI33" s="496"/>
      <c r="AJ33" s="496"/>
      <c r="AK33" s="496">
        <v>1</v>
      </c>
      <c r="AL33" s="497">
        <v>1</v>
      </c>
    </row>
  </sheetData>
  <sheetProtection/>
  <mergeCells count="80">
    <mergeCell ref="B31:B33"/>
    <mergeCell ref="C31:D31"/>
    <mergeCell ref="C32:D32"/>
    <mergeCell ref="C33:D33"/>
    <mergeCell ref="AI26:AI27"/>
    <mergeCell ref="AJ26:AJ27"/>
    <mergeCell ref="AK26:AK27"/>
    <mergeCell ref="AL26:AL27"/>
    <mergeCell ref="B28:B30"/>
    <mergeCell ref="C28:D28"/>
    <mergeCell ref="C29:D29"/>
    <mergeCell ref="C30:D30"/>
    <mergeCell ref="Z26:Z27"/>
    <mergeCell ref="AA26:AB26"/>
    <mergeCell ref="AC26:AD26"/>
    <mergeCell ref="AE26:AE27"/>
    <mergeCell ref="AF26:AF27"/>
    <mergeCell ref="AG26:AH26"/>
    <mergeCell ref="O26:P26"/>
    <mergeCell ref="Q26:T26"/>
    <mergeCell ref="U26:U27"/>
    <mergeCell ref="V26:V27"/>
    <mergeCell ref="W26:X26"/>
    <mergeCell ref="Y26:Y27"/>
    <mergeCell ref="B25:H25"/>
    <mergeCell ref="E26:E27"/>
    <mergeCell ref="F26:G26"/>
    <mergeCell ref="H26:K26"/>
    <mergeCell ref="L26:M26"/>
    <mergeCell ref="N26:N27"/>
    <mergeCell ref="AJ18:AJ19"/>
    <mergeCell ref="AK18:AK19"/>
    <mergeCell ref="B20:B21"/>
    <mergeCell ref="C20:D20"/>
    <mergeCell ref="C21:D21"/>
    <mergeCell ref="B22:B23"/>
    <mergeCell ref="C22:D22"/>
    <mergeCell ref="C23:D23"/>
    <mergeCell ref="AA18:AB18"/>
    <mergeCell ref="AC18:AD18"/>
    <mergeCell ref="AE18:AE19"/>
    <mergeCell ref="AF18:AF19"/>
    <mergeCell ref="AG18:AH18"/>
    <mergeCell ref="AI18:AI19"/>
    <mergeCell ref="Q18:T18"/>
    <mergeCell ref="U18:U19"/>
    <mergeCell ref="V18:V19"/>
    <mergeCell ref="W18:X18"/>
    <mergeCell ref="Y18:Y19"/>
    <mergeCell ref="Z18:Z19"/>
    <mergeCell ref="E18:E19"/>
    <mergeCell ref="F18:G18"/>
    <mergeCell ref="H18:K18"/>
    <mergeCell ref="L18:M18"/>
    <mergeCell ref="N18:N19"/>
    <mergeCell ref="O18:P18"/>
    <mergeCell ref="AI2:AI3"/>
    <mergeCell ref="AJ2:AJ3"/>
    <mergeCell ref="B5:C5"/>
    <mergeCell ref="B8:C8"/>
    <mergeCell ref="B11:C11"/>
    <mergeCell ref="B17:M17"/>
    <mergeCell ref="Z2:Z3"/>
    <mergeCell ref="AA2:AB2"/>
    <mergeCell ref="AC2:AD2"/>
    <mergeCell ref="AE2:AE3"/>
    <mergeCell ref="AF2:AF3"/>
    <mergeCell ref="AG2:AH2"/>
    <mergeCell ref="O2:P2"/>
    <mergeCell ref="Q2:T2"/>
    <mergeCell ref="U2:U3"/>
    <mergeCell ref="V2:V3"/>
    <mergeCell ref="W2:X2"/>
    <mergeCell ref="Y2:Y3"/>
    <mergeCell ref="C2:D2"/>
    <mergeCell ref="E2:E3"/>
    <mergeCell ref="F2:G2"/>
    <mergeCell ref="H2:K2"/>
    <mergeCell ref="L2:M2"/>
    <mergeCell ref="N2:N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25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P1" sqref="P1:P16384"/>
    </sheetView>
  </sheetViews>
  <sheetFormatPr defaultColWidth="8.796875" defaultRowHeight="14.25"/>
  <cols>
    <col min="1" max="1" width="1.1015625" style="215" customWidth="1"/>
    <col min="2" max="2" width="3.59765625" style="215" customWidth="1"/>
    <col min="3" max="3" width="20.59765625" style="216" customWidth="1"/>
    <col min="4" max="4" width="6.59765625" style="215" customWidth="1"/>
    <col min="5" max="5" width="7.59765625" style="215" customWidth="1"/>
    <col min="6" max="7" width="5.59765625" style="215" customWidth="1"/>
    <col min="8" max="9" width="5.09765625" style="215" customWidth="1"/>
    <col min="10" max="10" width="5.59765625" style="215" customWidth="1"/>
    <col min="11" max="11" width="7" style="215" bestFit="1" customWidth="1"/>
    <col min="12" max="12" width="6.09765625" style="215" customWidth="1"/>
    <col min="13" max="13" width="7.19921875" style="215" customWidth="1"/>
    <col min="14" max="14" width="5.59765625" style="215" customWidth="1"/>
    <col min="15" max="15" width="5.69921875" style="215" customWidth="1"/>
    <col min="16" max="26" width="5.59765625" style="215" customWidth="1"/>
    <col min="27" max="27" width="6.09765625" style="215" customWidth="1"/>
    <col min="28" max="30" width="5.59765625" style="215" customWidth="1"/>
    <col min="31" max="31" width="5.69921875" style="215" customWidth="1"/>
    <col min="32" max="16384" width="9" style="215" customWidth="1"/>
  </cols>
  <sheetData>
    <row r="1" spans="2:8" s="535" customFormat="1" ht="30" customHeight="1">
      <c r="B1" s="533" t="s">
        <v>154</v>
      </c>
      <c r="C1" s="534"/>
      <c r="H1" s="535" t="s">
        <v>371</v>
      </c>
    </row>
    <row r="2" spans="2:31" s="535" customFormat="1" ht="29.25" customHeight="1">
      <c r="B2" s="747"/>
      <c r="C2" s="748"/>
      <c r="D2" s="744" t="s">
        <v>155</v>
      </c>
      <c r="E2" s="745"/>
      <c r="F2" s="746" t="s">
        <v>156</v>
      </c>
      <c r="G2" s="740"/>
      <c r="H2" s="740" t="s">
        <v>157</v>
      </c>
      <c r="I2" s="740"/>
      <c r="J2" s="740" t="s">
        <v>158</v>
      </c>
      <c r="K2" s="740"/>
      <c r="L2" s="740" t="s">
        <v>159</v>
      </c>
      <c r="M2" s="740"/>
      <c r="N2" s="740" t="s">
        <v>160</v>
      </c>
      <c r="O2" s="740"/>
      <c r="P2" s="740" t="s">
        <v>161</v>
      </c>
      <c r="Q2" s="740"/>
      <c r="R2" s="740" t="s">
        <v>162</v>
      </c>
      <c r="S2" s="740"/>
      <c r="T2" s="740" t="s">
        <v>163</v>
      </c>
      <c r="U2" s="740"/>
      <c r="V2" s="740" t="s">
        <v>164</v>
      </c>
      <c r="W2" s="740"/>
      <c r="X2" s="740" t="s">
        <v>165</v>
      </c>
      <c r="Y2" s="740"/>
      <c r="Z2" s="740" t="s">
        <v>166</v>
      </c>
      <c r="AA2" s="740"/>
      <c r="AB2" s="740" t="s">
        <v>167</v>
      </c>
      <c r="AC2" s="740"/>
      <c r="AD2" s="740" t="s">
        <v>168</v>
      </c>
      <c r="AE2" s="751"/>
    </row>
    <row r="3" spans="2:31" s="535" customFormat="1" ht="29.25" customHeight="1">
      <c r="B3" s="749"/>
      <c r="C3" s="750"/>
      <c r="D3" s="555" t="s">
        <v>169</v>
      </c>
      <c r="E3" s="556" t="s">
        <v>170</v>
      </c>
      <c r="F3" s="597" t="s">
        <v>169</v>
      </c>
      <c r="G3" s="598" t="s">
        <v>170</v>
      </c>
      <c r="H3" s="599" t="s">
        <v>169</v>
      </c>
      <c r="I3" s="598" t="s">
        <v>170</v>
      </c>
      <c r="J3" s="599" t="s">
        <v>169</v>
      </c>
      <c r="K3" s="598" t="s">
        <v>170</v>
      </c>
      <c r="L3" s="599" t="s">
        <v>169</v>
      </c>
      <c r="M3" s="598" t="s">
        <v>170</v>
      </c>
      <c r="N3" s="599" t="s">
        <v>169</v>
      </c>
      <c r="O3" s="600" t="s">
        <v>170</v>
      </c>
      <c r="P3" s="601" t="s">
        <v>169</v>
      </c>
      <c r="Q3" s="602" t="s">
        <v>170</v>
      </c>
      <c r="R3" s="601" t="s">
        <v>169</v>
      </c>
      <c r="S3" s="602" t="s">
        <v>170</v>
      </c>
      <c r="T3" s="601" t="s">
        <v>169</v>
      </c>
      <c r="U3" s="602" t="s">
        <v>170</v>
      </c>
      <c r="V3" s="601" t="s">
        <v>169</v>
      </c>
      <c r="W3" s="602" t="s">
        <v>170</v>
      </c>
      <c r="X3" s="601" t="s">
        <v>169</v>
      </c>
      <c r="Y3" s="602" t="s">
        <v>170</v>
      </c>
      <c r="Z3" s="601" t="s">
        <v>169</v>
      </c>
      <c r="AA3" s="602" t="s">
        <v>170</v>
      </c>
      <c r="AB3" s="601" t="s">
        <v>169</v>
      </c>
      <c r="AC3" s="602" t="s">
        <v>170</v>
      </c>
      <c r="AD3" s="601" t="s">
        <v>169</v>
      </c>
      <c r="AE3" s="603" t="s">
        <v>170</v>
      </c>
    </row>
    <row r="4" spans="2:31" ht="29.25" customHeight="1">
      <c r="B4" s="218"/>
      <c r="C4" s="219" t="s">
        <v>171</v>
      </c>
      <c r="D4" s="411">
        <f>SUM(F4,H4,J4,L4,N4,P4,R4,T4,V4,X4,Z4,AB4,AD4)</f>
        <v>51383</v>
      </c>
      <c r="E4" s="412">
        <f>SUM(G4,I4,K4,M4,O4,Q4,S4,U4,W4,Y4,AA4,AC4,AE4)</f>
        <v>173199</v>
      </c>
      <c r="F4" s="413">
        <f>SUM(F13,F21)</f>
        <v>376</v>
      </c>
      <c r="G4" s="413">
        <f aca="true" t="shared" si="0" ref="G4:O4">SUM(G13,G21)</f>
        <v>4174</v>
      </c>
      <c r="H4" s="413">
        <f t="shared" si="0"/>
        <v>32</v>
      </c>
      <c r="I4" s="413">
        <f t="shared" si="0"/>
        <v>195</v>
      </c>
      <c r="J4" s="413">
        <f t="shared" si="0"/>
        <v>3506</v>
      </c>
      <c r="K4" s="413">
        <f t="shared" si="0"/>
        <v>16951</v>
      </c>
      <c r="L4" s="413">
        <f>SUM(L13,L21)</f>
        <v>38306</v>
      </c>
      <c r="M4" s="413">
        <f t="shared" si="0"/>
        <v>119844</v>
      </c>
      <c r="N4" s="413">
        <f t="shared" si="0"/>
        <v>455</v>
      </c>
      <c r="O4" s="413">
        <f t="shared" si="0"/>
        <v>2253</v>
      </c>
      <c r="P4" s="413">
        <f aca="true" t="shared" si="1" ref="P4:AE4">SUM(P13,P21)</f>
        <v>1935</v>
      </c>
      <c r="Q4" s="413">
        <f t="shared" si="1"/>
        <v>6966</v>
      </c>
      <c r="R4" s="413">
        <f t="shared" si="1"/>
        <v>1851</v>
      </c>
      <c r="S4" s="413">
        <f t="shared" si="1"/>
        <v>6496</v>
      </c>
      <c r="T4" s="413">
        <f t="shared" si="1"/>
        <v>335</v>
      </c>
      <c r="U4" s="413">
        <f t="shared" si="1"/>
        <v>1696</v>
      </c>
      <c r="V4" s="413">
        <f t="shared" si="1"/>
        <v>206</v>
      </c>
      <c r="W4" s="413">
        <f t="shared" si="1"/>
        <v>673</v>
      </c>
      <c r="X4" s="413">
        <f t="shared" si="1"/>
        <v>43</v>
      </c>
      <c r="Y4" s="413">
        <f t="shared" si="1"/>
        <v>374</v>
      </c>
      <c r="Z4" s="413">
        <f t="shared" si="1"/>
        <v>2912</v>
      </c>
      <c r="AA4" s="413">
        <f t="shared" si="1"/>
        <v>8523</v>
      </c>
      <c r="AB4" s="413">
        <f t="shared" si="1"/>
        <v>158</v>
      </c>
      <c r="AC4" s="413">
        <f t="shared" si="1"/>
        <v>669</v>
      </c>
      <c r="AD4" s="413">
        <f t="shared" si="1"/>
        <v>1268</v>
      </c>
      <c r="AE4" s="412">
        <f t="shared" si="1"/>
        <v>4385</v>
      </c>
    </row>
    <row r="5" spans="2:31" ht="29.25" customHeight="1">
      <c r="B5" s="741" t="s">
        <v>172</v>
      </c>
      <c r="C5" s="220" t="s">
        <v>173</v>
      </c>
      <c r="D5" s="414">
        <f>SUM(F5,H5,J5,L5,N5,P5,R5,T5,V5,X5,Z5,AB5,AD5)</f>
        <v>21760</v>
      </c>
      <c r="E5" s="415">
        <f>SUM(G5,I5,K5,M5,O5,Q5,S5,U5,W5,Y5,AA5,AC5,AE5)</f>
        <v>77788</v>
      </c>
      <c r="F5" s="416">
        <v>151</v>
      </c>
      <c r="G5" s="417">
        <v>2187</v>
      </c>
      <c r="H5" s="417"/>
      <c r="I5" s="417"/>
      <c r="J5" s="417">
        <v>1857</v>
      </c>
      <c r="K5" s="417">
        <v>10406</v>
      </c>
      <c r="L5" s="418">
        <v>15843</v>
      </c>
      <c r="M5" s="418">
        <v>51524</v>
      </c>
      <c r="N5" s="419">
        <v>164</v>
      </c>
      <c r="O5" s="418">
        <v>758</v>
      </c>
      <c r="P5" s="417">
        <v>766</v>
      </c>
      <c r="Q5" s="417">
        <v>2500</v>
      </c>
      <c r="R5" s="417">
        <v>865</v>
      </c>
      <c r="S5" s="417">
        <v>3055</v>
      </c>
      <c r="T5" s="417">
        <v>80</v>
      </c>
      <c r="U5" s="417">
        <v>327</v>
      </c>
      <c r="V5" s="417">
        <v>86</v>
      </c>
      <c r="W5" s="417">
        <v>327</v>
      </c>
      <c r="X5" s="417">
        <v>6</v>
      </c>
      <c r="Y5" s="417">
        <v>21</v>
      </c>
      <c r="Z5" s="417">
        <v>1234</v>
      </c>
      <c r="AA5" s="417">
        <v>4039</v>
      </c>
      <c r="AB5" s="417">
        <v>114</v>
      </c>
      <c r="AC5" s="417">
        <v>454</v>
      </c>
      <c r="AD5" s="417">
        <v>594</v>
      </c>
      <c r="AE5" s="420">
        <v>2190</v>
      </c>
    </row>
    <row r="6" spans="2:31" ht="29.25" customHeight="1">
      <c r="B6" s="742"/>
      <c r="C6" s="221" t="s">
        <v>174</v>
      </c>
      <c r="D6" s="421">
        <f>SUM(F6,H6,J6,L6,N6,P6,R6,T6,V6,X6,Z6,AB6,AD6)</f>
        <v>1403</v>
      </c>
      <c r="E6" s="422">
        <f>SUM(G6,I6,K6,M6,O6,Q6,S6,U6,W6,Y6,AA6,AC6,AE6)</f>
        <v>4575</v>
      </c>
      <c r="F6" s="423">
        <v>15</v>
      </c>
      <c r="G6" s="419">
        <v>101</v>
      </c>
      <c r="H6" s="424">
        <v>5</v>
      </c>
      <c r="I6" s="424">
        <v>21</v>
      </c>
      <c r="J6" s="424">
        <v>6</v>
      </c>
      <c r="K6" s="424">
        <v>45</v>
      </c>
      <c r="L6" s="424">
        <v>1169</v>
      </c>
      <c r="M6" s="424">
        <v>3606</v>
      </c>
      <c r="N6" s="419">
        <v>7</v>
      </c>
      <c r="O6" s="419">
        <v>59</v>
      </c>
      <c r="P6" s="424">
        <v>2</v>
      </c>
      <c r="Q6" s="424">
        <v>28</v>
      </c>
      <c r="R6" s="424">
        <v>1</v>
      </c>
      <c r="S6" s="424">
        <v>2</v>
      </c>
      <c r="T6" s="424">
        <v>15</v>
      </c>
      <c r="U6" s="424">
        <v>60</v>
      </c>
      <c r="V6" s="424">
        <v>2</v>
      </c>
      <c r="W6" s="424">
        <v>9</v>
      </c>
      <c r="X6" s="424">
        <v>2</v>
      </c>
      <c r="Y6" s="424">
        <v>15</v>
      </c>
      <c r="Z6" s="424">
        <v>123</v>
      </c>
      <c r="AA6" s="424">
        <v>369</v>
      </c>
      <c r="AB6" s="424">
        <v>2</v>
      </c>
      <c r="AC6" s="424">
        <v>12</v>
      </c>
      <c r="AD6" s="424">
        <v>54</v>
      </c>
      <c r="AE6" s="425">
        <v>248</v>
      </c>
    </row>
    <row r="7" spans="2:31" ht="29.25" customHeight="1">
      <c r="B7" s="742"/>
      <c r="C7" s="221" t="s">
        <v>175</v>
      </c>
      <c r="D7" s="421">
        <f>SUM(F7,H7,J7,L7,N7,P7,R7,T7,V7,X7,Z7,AB7,AD7)</f>
        <v>1669</v>
      </c>
      <c r="E7" s="422">
        <f>SUM(G7,I7,K7,M7,O7,Q7,S7,U7,W7,Y7,AA7,AC7,AE7)</f>
        <v>5072</v>
      </c>
      <c r="F7" s="423">
        <v>12</v>
      </c>
      <c r="G7" s="419">
        <v>51</v>
      </c>
      <c r="H7" s="424">
        <v>1</v>
      </c>
      <c r="I7" s="424">
        <v>7</v>
      </c>
      <c r="J7" s="424">
        <v>135</v>
      </c>
      <c r="K7" s="424">
        <v>323</v>
      </c>
      <c r="L7" s="424">
        <v>1409</v>
      </c>
      <c r="M7" s="424">
        <v>4262</v>
      </c>
      <c r="N7" s="424">
        <v>22</v>
      </c>
      <c r="O7" s="424">
        <v>176</v>
      </c>
      <c r="P7" s="424">
        <v>18</v>
      </c>
      <c r="Q7" s="424">
        <v>22</v>
      </c>
      <c r="R7" s="424">
        <v>24</v>
      </c>
      <c r="S7" s="424">
        <v>64</v>
      </c>
      <c r="T7" s="424">
        <v>12</v>
      </c>
      <c r="U7" s="424">
        <v>72</v>
      </c>
      <c r="V7" s="424">
        <v>3</v>
      </c>
      <c r="W7" s="424">
        <v>17</v>
      </c>
      <c r="X7" s="424"/>
      <c r="Y7" s="424"/>
      <c r="Z7" s="424">
        <v>30</v>
      </c>
      <c r="AA7" s="424">
        <v>60</v>
      </c>
      <c r="AB7" s="424">
        <v>1</v>
      </c>
      <c r="AC7" s="424">
        <v>8</v>
      </c>
      <c r="AD7" s="424">
        <v>2</v>
      </c>
      <c r="AE7" s="425">
        <v>10</v>
      </c>
    </row>
    <row r="8" spans="2:31" ht="29.25" customHeight="1">
      <c r="B8" s="742"/>
      <c r="C8" s="221" t="s">
        <v>145</v>
      </c>
      <c r="D8" s="421">
        <f>SUM(F8,H8,J8,L8,N8,P8,R8,T8,V8,X8,Z8,AB8,AD8)</f>
        <v>1752</v>
      </c>
      <c r="E8" s="422">
        <f>SUM(G8,I8,K8,M8,O8,Q8,S8,U8,W8,Y8,AA8,AC8,AE8)</f>
        <v>5657</v>
      </c>
      <c r="F8" s="423">
        <v>20</v>
      </c>
      <c r="G8" s="419">
        <v>150</v>
      </c>
      <c r="H8" s="424">
        <v>3</v>
      </c>
      <c r="I8" s="424">
        <v>7</v>
      </c>
      <c r="J8" s="424">
        <v>7</v>
      </c>
      <c r="K8" s="424">
        <v>83</v>
      </c>
      <c r="L8" s="424">
        <v>1601</v>
      </c>
      <c r="M8" s="424">
        <v>5008</v>
      </c>
      <c r="N8" s="424">
        <v>25</v>
      </c>
      <c r="O8" s="424">
        <v>101</v>
      </c>
      <c r="P8" s="424">
        <v>1</v>
      </c>
      <c r="Q8" s="424">
        <v>1</v>
      </c>
      <c r="R8" s="424">
        <v>33</v>
      </c>
      <c r="S8" s="424">
        <v>120</v>
      </c>
      <c r="T8" s="424">
        <v>27</v>
      </c>
      <c r="U8" s="424">
        <v>71</v>
      </c>
      <c r="V8" s="424">
        <v>3</v>
      </c>
      <c r="W8" s="424">
        <v>6</v>
      </c>
      <c r="X8" s="424">
        <v>4</v>
      </c>
      <c r="Y8" s="424">
        <v>12</v>
      </c>
      <c r="Z8" s="424">
        <v>21</v>
      </c>
      <c r="AA8" s="424">
        <v>70</v>
      </c>
      <c r="AB8" s="424">
        <v>2</v>
      </c>
      <c r="AC8" s="424">
        <v>13</v>
      </c>
      <c r="AD8" s="424">
        <v>5</v>
      </c>
      <c r="AE8" s="425">
        <v>15</v>
      </c>
    </row>
    <row r="9" spans="2:31" ht="29.25" customHeight="1">
      <c r="B9" s="742"/>
      <c r="C9" s="221" t="s">
        <v>146</v>
      </c>
      <c r="D9" s="421">
        <f>SUM(F9,H9,J9,L9,N9,P9,R9,T9,V9,X9,Z9,AB9,AD9)</f>
        <v>2089</v>
      </c>
      <c r="E9" s="422">
        <f>SUM(G9,I9,K9,M9,O9,Q9,S9,U9,W9,Y9,AA9,AC9,AE9)</f>
        <v>6703</v>
      </c>
      <c r="F9" s="423">
        <v>10</v>
      </c>
      <c r="G9" s="419">
        <v>86</v>
      </c>
      <c r="H9" s="424"/>
      <c r="I9" s="424"/>
      <c r="J9" s="424">
        <v>94</v>
      </c>
      <c r="K9" s="424">
        <v>394</v>
      </c>
      <c r="L9" s="424">
        <v>1518</v>
      </c>
      <c r="M9" s="424">
        <v>4554</v>
      </c>
      <c r="N9" s="424">
        <v>17</v>
      </c>
      <c r="O9" s="424">
        <v>143</v>
      </c>
      <c r="P9" s="424">
        <v>125</v>
      </c>
      <c r="Q9" s="424">
        <v>405</v>
      </c>
      <c r="R9" s="424">
        <v>254</v>
      </c>
      <c r="S9" s="424">
        <v>888</v>
      </c>
      <c r="T9" s="424">
        <v>10</v>
      </c>
      <c r="U9" s="424">
        <v>37</v>
      </c>
      <c r="V9" s="424">
        <v>1</v>
      </c>
      <c r="W9" s="424">
        <v>3</v>
      </c>
      <c r="X9" s="424"/>
      <c r="Y9" s="424"/>
      <c r="Z9" s="424">
        <v>51</v>
      </c>
      <c r="AA9" s="424">
        <v>145</v>
      </c>
      <c r="AB9" s="424">
        <v>5</v>
      </c>
      <c r="AC9" s="424">
        <v>33</v>
      </c>
      <c r="AD9" s="424">
        <v>4</v>
      </c>
      <c r="AE9" s="425">
        <v>15</v>
      </c>
    </row>
    <row r="10" spans="2:31" ht="29.25" customHeight="1">
      <c r="B10" s="742"/>
      <c r="C10" s="221" t="s">
        <v>176</v>
      </c>
      <c r="D10" s="421">
        <f>SUM(F10,H10,J10,L10,N10,P10,R10,T10,V10,X10,Z10,AB10,AD10)</f>
        <v>2855</v>
      </c>
      <c r="E10" s="422">
        <f>SUM(G10,I10,K10,M10,O10,Q10,S10,U10,W10,Y10,AA10,AC10,AE10)</f>
        <v>9309</v>
      </c>
      <c r="F10" s="423">
        <v>31</v>
      </c>
      <c r="G10" s="419">
        <v>294</v>
      </c>
      <c r="H10" s="424"/>
      <c r="I10" s="424"/>
      <c r="J10" s="424">
        <v>203</v>
      </c>
      <c r="K10" s="424">
        <v>704</v>
      </c>
      <c r="L10" s="424">
        <v>2392</v>
      </c>
      <c r="M10" s="424">
        <v>7187</v>
      </c>
      <c r="N10" s="424">
        <v>19</v>
      </c>
      <c r="O10" s="424">
        <v>104</v>
      </c>
      <c r="P10" s="424">
        <v>6</v>
      </c>
      <c r="Q10" s="424">
        <v>8</v>
      </c>
      <c r="R10" s="424">
        <v>82</v>
      </c>
      <c r="S10" s="424">
        <v>262</v>
      </c>
      <c r="T10" s="424">
        <v>51</v>
      </c>
      <c r="U10" s="424">
        <v>410</v>
      </c>
      <c r="V10" s="424">
        <v>2</v>
      </c>
      <c r="W10" s="424">
        <v>8</v>
      </c>
      <c r="X10" s="424"/>
      <c r="Y10" s="424"/>
      <c r="Z10" s="424">
        <v>30</v>
      </c>
      <c r="AA10" s="424">
        <v>138</v>
      </c>
      <c r="AB10" s="424">
        <v>8</v>
      </c>
      <c r="AC10" s="424">
        <v>59</v>
      </c>
      <c r="AD10" s="424">
        <v>31</v>
      </c>
      <c r="AE10" s="425">
        <v>135</v>
      </c>
    </row>
    <row r="11" spans="2:31" ht="29.25" customHeight="1">
      <c r="B11" s="742"/>
      <c r="C11" s="221" t="s">
        <v>177</v>
      </c>
      <c r="D11" s="421">
        <f>SUM(F11,H11,J11,L11,N11,P11,R11,T11,V11,X11,Z11,AB11,AD11)</f>
        <v>2113</v>
      </c>
      <c r="E11" s="422">
        <f>SUM(G11,I11,K11,M11,O11,Q11,S11,U11,W11,Y11,AA11,AC11,AE11)</f>
        <v>6275</v>
      </c>
      <c r="F11" s="423">
        <v>14</v>
      </c>
      <c r="G11" s="419">
        <v>155</v>
      </c>
      <c r="H11" s="424">
        <v>1</v>
      </c>
      <c r="I11" s="424">
        <v>26</v>
      </c>
      <c r="J11" s="424">
        <v>7</v>
      </c>
      <c r="K11" s="424">
        <v>64</v>
      </c>
      <c r="L11" s="424">
        <v>1597</v>
      </c>
      <c r="M11" s="424">
        <v>4809</v>
      </c>
      <c r="N11" s="424">
        <v>10</v>
      </c>
      <c r="O11" s="424">
        <v>82</v>
      </c>
      <c r="P11" s="424">
        <v>90</v>
      </c>
      <c r="Q11" s="424">
        <v>274</v>
      </c>
      <c r="R11" s="424">
        <v>20</v>
      </c>
      <c r="S11" s="424">
        <v>63</v>
      </c>
      <c r="T11" s="424">
        <v>14</v>
      </c>
      <c r="U11" s="424">
        <v>71</v>
      </c>
      <c r="V11" s="424">
        <v>6</v>
      </c>
      <c r="W11" s="424">
        <v>6</v>
      </c>
      <c r="X11" s="424">
        <v>3</v>
      </c>
      <c r="Y11" s="424">
        <v>14</v>
      </c>
      <c r="Z11" s="424">
        <v>347</v>
      </c>
      <c r="AA11" s="424">
        <v>694</v>
      </c>
      <c r="AB11" s="424"/>
      <c r="AC11" s="424"/>
      <c r="AD11" s="424">
        <v>4</v>
      </c>
      <c r="AE11" s="425">
        <v>17</v>
      </c>
    </row>
    <row r="12" spans="2:31" ht="29.25" customHeight="1">
      <c r="B12" s="742"/>
      <c r="C12" s="222" t="s">
        <v>178</v>
      </c>
      <c r="D12" s="426">
        <f>SUM(F12,H12,J12,L12,N12,P12,R12,T12,V12,X12,Z12,AB12,AD12)</f>
        <v>1070</v>
      </c>
      <c r="E12" s="427">
        <f>SUM(G12,I12,K12,M12,O12,Q12,S12,U12,W12,Y12,AA12,AC12,AE12)</f>
        <v>3281</v>
      </c>
      <c r="F12" s="428">
        <v>12</v>
      </c>
      <c r="G12" s="429">
        <v>95</v>
      </c>
      <c r="H12" s="430">
        <v>2</v>
      </c>
      <c r="I12" s="430">
        <v>12</v>
      </c>
      <c r="J12" s="430">
        <v>1</v>
      </c>
      <c r="K12" s="430">
        <v>12</v>
      </c>
      <c r="L12" s="430">
        <v>882</v>
      </c>
      <c r="M12" s="430">
        <v>2618</v>
      </c>
      <c r="N12" s="430">
        <v>3</v>
      </c>
      <c r="O12" s="430">
        <v>21</v>
      </c>
      <c r="P12" s="430">
        <v>2</v>
      </c>
      <c r="Q12" s="430">
        <v>43</v>
      </c>
      <c r="R12" s="430">
        <v>7</v>
      </c>
      <c r="S12" s="430">
        <v>22</v>
      </c>
      <c r="T12" s="430">
        <v>12</v>
      </c>
      <c r="U12" s="430">
        <v>57</v>
      </c>
      <c r="V12" s="430">
        <v>1</v>
      </c>
      <c r="W12" s="430">
        <v>4</v>
      </c>
      <c r="X12" s="430">
        <v>5</v>
      </c>
      <c r="Y12" s="430">
        <v>113</v>
      </c>
      <c r="Z12" s="430">
        <v>142</v>
      </c>
      <c r="AA12" s="430">
        <v>284</v>
      </c>
      <c r="AB12" s="429">
        <v>1</v>
      </c>
      <c r="AC12" s="429"/>
      <c r="AD12" s="430"/>
      <c r="AE12" s="431"/>
    </row>
    <row r="13" spans="2:31" ht="29.25" customHeight="1">
      <c r="B13" s="743"/>
      <c r="C13" s="223" t="s">
        <v>179</v>
      </c>
      <c r="D13" s="411">
        <f>SUM(F13,H13,J13,L13,N13,P13,R13,T13,V13,X13,Z13,AB13,AD13)</f>
        <v>34711</v>
      </c>
      <c r="E13" s="412">
        <f>SUM(G13,I13,K13,M13,O13,Q13,S13,U13,W13,Y13,AA13,AC13,AE13)</f>
        <v>118660</v>
      </c>
      <c r="F13" s="432">
        <f aca="true" t="shared" si="2" ref="F13:O13">SUM(F5:F12)</f>
        <v>265</v>
      </c>
      <c r="G13" s="413">
        <f t="shared" si="2"/>
        <v>3119</v>
      </c>
      <c r="H13" s="413">
        <f t="shared" si="2"/>
        <v>12</v>
      </c>
      <c r="I13" s="413">
        <f t="shared" si="2"/>
        <v>73</v>
      </c>
      <c r="J13" s="413">
        <f t="shared" si="2"/>
        <v>2310</v>
      </c>
      <c r="K13" s="413">
        <f t="shared" si="2"/>
        <v>12031</v>
      </c>
      <c r="L13" s="413">
        <f t="shared" si="2"/>
        <v>26411</v>
      </c>
      <c r="M13" s="413">
        <f t="shared" si="2"/>
        <v>83568</v>
      </c>
      <c r="N13" s="413">
        <f t="shared" si="2"/>
        <v>267</v>
      </c>
      <c r="O13" s="413">
        <f t="shared" si="2"/>
        <v>1444</v>
      </c>
      <c r="P13" s="413">
        <f aca="true" t="shared" si="3" ref="P13:AE13">SUM(P5:P12)</f>
        <v>1010</v>
      </c>
      <c r="Q13" s="413">
        <f t="shared" si="3"/>
        <v>3281</v>
      </c>
      <c r="R13" s="413">
        <f t="shared" si="3"/>
        <v>1286</v>
      </c>
      <c r="S13" s="413">
        <f t="shared" si="3"/>
        <v>4476</v>
      </c>
      <c r="T13" s="413">
        <f t="shared" si="3"/>
        <v>221</v>
      </c>
      <c r="U13" s="413">
        <f t="shared" si="3"/>
        <v>1105</v>
      </c>
      <c r="V13" s="413">
        <f t="shared" si="3"/>
        <v>104</v>
      </c>
      <c r="W13" s="413">
        <f t="shared" si="3"/>
        <v>380</v>
      </c>
      <c r="X13" s="413">
        <f t="shared" si="3"/>
        <v>20</v>
      </c>
      <c r="Y13" s="413">
        <f t="shared" si="3"/>
        <v>175</v>
      </c>
      <c r="Z13" s="413">
        <f t="shared" si="3"/>
        <v>1978</v>
      </c>
      <c r="AA13" s="413">
        <f t="shared" si="3"/>
        <v>5799</v>
      </c>
      <c r="AB13" s="413">
        <f t="shared" si="3"/>
        <v>133</v>
      </c>
      <c r="AC13" s="413">
        <f t="shared" si="3"/>
        <v>579</v>
      </c>
      <c r="AD13" s="413">
        <f t="shared" si="3"/>
        <v>694</v>
      </c>
      <c r="AE13" s="412">
        <f t="shared" si="3"/>
        <v>2630</v>
      </c>
    </row>
    <row r="14" spans="2:31" ht="29.25" customHeight="1">
      <c r="B14" s="741" t="s">
        <v>180</v>
      </c>
      <c r="C14" s="220" t="s">
        <v>34</v>
      </c>
      <c r="D14" s="414">
        <f>SUM(F14,H14,J14,L14,N14,P14,R14,T14,V14,X14,Z14,AB14,AD14)</f>
        <v>4534</v>
      </c>
      <c r="E14" s="415">
        <f>SUM(G14,I14,K14,M14,O14,Q14,S14,U14,W14,Y14,AA14,AC14,AE14)</f>
        <v>14404</v>
      </c>
      <c r="F14" s="433">
        <v>26</v>
      </c>
      <c r="G14" s="418">
        <v>240</v>
      </c>
      <c r="H14" s="417">
        <v>12</v>
      </c>
      <c r="I14" s="417">
        <v>86</v>
      </c>
      <c r="J14" s="417">
        <v>289</v>
      </c>
      <c r="K14" s="417">
        <v>1112</v>
      </c>
      <c r="L14" s="418">
        <v>3271</v>
      </c>
      <c r="M14" s="417">
        <v>10011</v>
      </c>
      <c r="N14" s="417">
        <v>34</v>
      </c>
      <c r="O14" s="417">
        <v>147</v>
      </c>
      <c r="P14" s="417">
        <v>169</v>
      </c>
      <c r="Q14" s="417">
        <v>515</v>
      </c>
      <c r="R14" s="417">
        <v>47</v>
      </c>
      <c r="S14" s="417">
        <v>114</v>
      </c>
      <c r="T14" s="417">
        <v>29</v>
      </c>
      <c r="U14" s="417">
        <v>224</v>
      </c>
      <c r="V14" s="417">
        <v>21</v>
      </c>
      <c r="W14" s="417">
        <v>62</v>
      </c>
      <c r="X14" s="417">
        <v>7</v>
      </c>
      <c r="Y14" s="417">
        <v>87</v>
      </c>
      <c r="Z14" s="417">
        <v>372</v>
      </c>
      <c r="AA14" s="417">
        <v>1074</v>
      </c>
      <c r="AB14" s="417">
        <v>17</v>
      </c>
      <c r="AC14" s="417">
        <v>56</v>
      </c>
      <c r="AD14" s="417">
        <v>240</v>
      </c>
      <c r="AE14" s="420">
        <v>676</v>
      </c>
    </row>
    <row r="15" spans="2:31" ht="29.25" customHeight="1">
      <c r="B15" s="742"/>
      <c r="C15" s="221" t="s">
        <v>35</v>
      </c>
      <c r="D15" s="421">
        <f>SUM(F15,H15,J15,L15,N15,P15,R15,T15,V15,X15,Z15,AB15,AD15)</f>
        <v>1323</v>
      </c>
      <c r="E15" s="422">
        <f>SUM(G15,I15,K15,M15,O15,Q15,S15,U15,W15,Y15,AA15,AC15,AE15)</f>
        <v>5183</v>
      </c>
      <c r="F15" s="423">
        <v>6</v>
      </c>
      <c r="G15" s="419">
        <v>42</v>
      </c>
      <c r="H15" s="424"/>
      <c r="I15" s="424"/>
      <c r="J15" s="424">
        <v>102</v>
      </c>
      <c r="K15" s="424">
        <v>822</v>
      </c>
      <c r="L15" s="424">
        <v>730</v>
      </c>
      <c r="M15" s="424">
        <v>2263</v>
      </c>
      <c r="N15" s="424">
        <v>19</v>
      </c>
      <c r="O15" s="424">
        <v>65</v>
      </c>
      <c r="P15" s="424">
        <v>134</v>
      </c>
      <c r="Q15" s="424">
        <v>675</v>
      </c>
      <c r="R15" s="424">
        <v>120</v>
      </c>
      <c r="S15" s="424">
        <v>559</v>
      </c>
      <c r="T15" s="424">
        <v>6</v>
      </c>
      <c r="U15" s="424">
        <v>27</v>
      </c>
      <c r="V15" s="424">
        <v>44</v>
      </c>
      <c r="W15" s="417">
        <v>138</v>
      </c>
      <c r="X15" s="424">
        <v>1</v>
      </c>
      <c r="Y15" s="424">
        <v>12</v>
      </c>
      <c r="Z15" s="424">
        <v>61</v>
      </c>
      <c r="AA15" s="424">
        <v>141</v>
      </c>
      <c r="AB15" s="424">
        <v>1</v>
      </c>
      <c r="AC15" s="424">
        <v>3</v>
      </c>
      <c r="AD15" s="424">
        <v>99</v>
      </c>
      <c r="AE15" s="425">
        <v>436</v>
      </c>
    </row>
    <row r="16" spans="2:31" ht="29.25" customHeight="1">
      <c r="B16" s="742"/>
      <c r="C16" s="551" t="s">
        <v>103</v>
      </c>
      <c r="D16" s="421">
        <f>SUM(F16,H16,J16,L16,N16,P16,R16,T16,V16,X16,Z16,AB16,AD16)</f>
        <v>2484</v>
      </c>
      <c r="E16" s="422">
        <f>SUM(G16,I16,K16,M16,O16,Q16,S16,U16,W16,Y16,AA16,AC16,AE16)</f>
        <v>8687</v>
      </c>
      <c r="F16" s="423">
        <v>15</v>
      </c>
      <c r="G16" s="419">
        <v>107</v>
      </c>
      <c r="H16" s="424"/>
      <c r="I16" s="424"/>
      <c r="J16" s="424">
        <v>242</v>
      </c>
      <c r="K16" s="424">
        <v>1083</v>
      </c>
      <c r="L16" s="424">
        <v>1546</v>
      </c>
      <c r="M16" s="424">
        <v>4643</v>
      </c>
      <c r="N16" s="424">
        <v>35</v>
      </c>
      <c r="O16" s="424">
        <v>272</v>
      </c>
      <c r="P16" s="424">
        <v>330</v>
      </c>
      <c r="Q16" s="424">
        <v>1411</v>
      </c>
      <c r="R16" s="424">
        <v>113</v>
      </c>
      <c r="S16" s="424">
        <v>584</v>
      </c>
      <c r="T16" s="424">
        <v>8</v>
      </c>
      <c r="U16" s="424">
        <v>27</v>
      </c>
      <c r="V16" s="424">
        <v>6</v>
      </c>
      <c r="W16" s="424">
        <v>12</v>
      </c>
      <c r="X16" s="424">
        <v>3</v>
      </c>
      <c r="Y16" s="424">
        <v>15</v>
      </c>
      <c r="Z16" s="424">
        <v>59</v>
      </c>
      <c r="AA16" s="424">
        <v>167</v>
      </c>
      <c r="AB16" s="424">
        <v>4</v>
      </c>
      <c r="AC16" s="424">
        <v>21</v>
      </c>
      <c r="AD16" s="424">
        <v>123</v>
      </c>
      <c r="AE16" s="425">
        <v>345</v>
      </c>
    </row>
    <row r="17" spans="2:31" ht="29.25" customHeight="1">
      <c r="B17" s="742"/>
      <c r="C17" s="221" t="s">
        <v>104</v>
      </c>
      <c r="D17" s="421">
        <f>SUM(F17,H17,J17,L17,N17,P17,R17,T17,V17,X17,Z17,AB17,AD17)</f>
        <v>2416</v>
      </c>
      <c r="E17" s="422">
        <f>SUM(G17,I17,K17,M17,O17,Q17,S17,U17,W17,Y17,AA17,AC17,AE17)</f>
        <v>8221</v>
      </c>
      <c r="F17" s="423">
        <v>7</v>
      </c>
      <c r="G17" s="419">
        <v>74</v>
      </c>
      <c r="H17" s="424"/>
      <c r="I17" s="424"/>
      <c r="J17" s="424">
        <v>252</v>
      </c>
      <c r="K17" s="424">
        <v>1159</v>
      </c>
      <c r="L17" s="419">
        <v>1486</v>
      </c>
      <c r="M17" s="419">
        <v>4507</v>
      </c>
      <c r="N17" s="419">
        <v>13</v>
      </c>
      <c r="O17" s="419">
        <v>33</v>
      </c>
      <c r="P17" s="424">
        <v>204</v>
      </c>
      <c r="Q17" s="424">
        <v>904</v>
      </c>
      <c r="R17" s="424">
        <v>62</v>
      </c>
      <c r="S17" s="424">
        <v>182</v>
      </c>
      <c r="T17" s="424">
        <v>15</v>
      </c>
      <c r="U17" s="424">
        <v>74</v>
      </c>
      <c r="V17" s="424">
        <v>8</v>
      </c>
      <c r="W17" s="424">
        <v>29</v>
      </c>
      <c r="X17" s="424">
        <v>2</v>
      </c>
      <c r="Y17" s="424">
        <v>20</v>
      </c>
      <c r="Z17" s="424">
        <v>268</v>
      </c>
      <c r="AA17" s="424">
        <v>970</v>
      </c>
      <c r="AB17" s="424"/>
      <c r="AC17" s="424"/>
      <c r="AD17" s="424">
        <v>99</v>
      </c>
      <c r="AE17" s="425">
        <v>269</v>
      </c>
    </row>
    <row r="18" spans="2:31" ht="29.25" customHeight="1">
      <c r="B18" s="742"/>
      <c r="C18" s="221" t="s">
        <v>105</v>
      </c>
      <c r="D18" s="421">
        <f>SUM(F18,H18,J18,L18,N18,P18,R18,T18,V18,X18,Z18,AB18,AD18)</f>
        <v>884</v>
      </c>
      <c r="E18" s="422">
        <f>SUM(G18,I18,K18,M18,O18,Q18,S18,U18,W18,Y18,AA18,AC18,AE18)</f>
        <v>2847</v>
      </c>
      <c r="F18" s="434">
        <v>11</v>
      </c>
      <c r="G18" s="424">
        <v>112</v>
      </c>
      <c r="H18" s="424">
        <v>1</v>
      </c>
      <c r="I18" s="424">
        <v>10</v>
      </c>
      <c r="J18" s="424">
        <v>5</v>
      </c>
      <c r="K18" s="424">
        <v>12</v>
      </c>
      <c r="L18" s="424">
        <v>783</v>
      </c>
      <c r="M18" s="424">
        <v>2414</v>
      </c>
      <c r="N18" s="419">
        <v>11</v>
      </c>
      <c r="O18" s="419">
        <v>61</v>
      </c>
      <c r="P18" s="424">
        <v>13</v>
      </c>
      <c r="Q18" s="424">
        <v>27</v>
      </c>
      <c r="R18" s="424">
        <v>13</v>
      </c>
      <c r="S18" s="424">
        <v>40</v>
      </c>
      <c r="T18" s="424">
        <v>11</v>
      </c>
      <c r="U18" s="424">
        <v>87</v>
      </c>
      <c r="V18" s="424">
        <v>6</v>
      </c>
      <c r="W18" s="424">
        <v>12</v>
      </c>
      <c r="X18" s="424">
        <v>2</v>
      </c>
      <c r="Y18" s="424">
        <v>14</v>
      </c>
      <c r="Z18" s="424">
        <v>27</v>
      </c>
      <c r="AA18" s="424">
        <v>54</v>
      </c>
      <c r="AB18" s="424">
        <v>1</v>
      </c>
      <c r="AC18" s="424">
        <v>4</v>
      </c>
      <c r="AD18" s="424"/>
      <c r="AE18" s="425"/>
    </row>
    <row r="19" spans="2:31" ht="29.25" customHeight="1">
      <c r="B19" s="742"/>
      <c r="C19" s="221" t="s">
        <v>106</v>
      </c>
      <c r="D19" s="421">
        <f>SUM(F19,H19,J19,L19,N19,P19,R19,T19,V19,X19,Z19,AB19,AD19)</f>
        <v>3062</v>
      </c>
      <c r="E19" s="422">
        <f>SUM(G19,I19,K19,M19,O19,Q19,S19,U19,W19,Y19,AA19,AC19,AE19)</f>
        <v>9071</v>
      </c>
      <c r="F19" s="434">
        <v>34</v>
      </c>
      <c r="G19" s="424">
        <v>370</v>
      </c>
      <c r="H19" s="424">
        <v>4</v>
      </c>
      <c r="I19" s="424">
        <v>14</v>
      </c>
      <c r="J19" s="424">
        <v>302</v>
      </c>
      <c r="K19" s="424">
        <v>652</v>
      </c>
      <c r="L19" s="424">
        <v>2374</v>
      </c>
      <c r="M19" s="424">
        <v>7222</v>
      </c>
      <c r="N19" s="424">
        <v>46</v>
      </c>
      <c r="O19" s="424">
        <v>118</v>
      </c>
      <c r="P19" s="424">
        <v>75</v>
      </c>
      <c r="Q19" s="424">
        <v>153</v>
      </c>
      <c r="R19" s="424">
        <v>86</v>
      </c>
      <c r="S19" s="424">
        <v>168</v>
      </c>
      <c r="T19" s="424">
        <v>34</v>
      </c>
      <c r="U19" s="424">
        <v>116</v>
      </c>
      <c r="V19" s="424">
        <v>6</v>
      </c>
      <c r="W19" s="424">
        <v>9</v>
      </c>
      <c r="X19" s="424">
        <v>4</v>
      </c>
      <c r="Y19" s="424">
        <v>36</v>
      </c>
      <c r="Z19" s="424">
        <v>82</v>
      </c>
      <c r="AA19" s="424">
        <v>178</v>
      </c>
      <c r="AB19" s="424">
        <v>2</v>
      </c>
      <c r="AC19" s="424">
        <v>6</v>
      </c>
      <c r="AD19" s="424">
        <v>13</v>
      </c>
      <c r="AE19" s="425">
        <v>29</v>
      </c>
    </row>
    <row r="20" spans="2:31" ht="29.25" customHeight="1">
      <c r="B20" s="742"/>
      <c r="C20" s="224" t="s">
        <v>107</v>
      </c>
      <c r="D20" s="435">
        <f>SUM(F20,H20,J20,L20,N20,P20,R20,T20,V20,X20,Z20,AB20,AD20)</f>
        <v>1969</v>
      </c>
      <c r="E20" s="436">
        <f>SUM(G20,I20,K20,M20,O20,Q20,S20,U20,W20,Y20,AA20,AC20,AE20)</f>
        <v>6126</v>
      </c>
      <c r="F20" s="437">
        <v>12</v>
      </c>
      <c r="G20" s="438">
        <v>110</v>
      </c>
      <c r="H20" s="439">
        <v>3</v>
      </c>
      <c r="I20" s="439">
        <v>12</v>
      </c>
      <c r="J20" s="439">
        <v>4</v>
      </c>
      <c r="K20" s="439">
        <v>80</v>
      </c>
      <c r="L20" s="439">
        <v>1705</v>
      </c>
      <c r="M20" s="439">
        <v>5216</v>
      </c>
      <c r="N20" s="439">
        <v>30</v>
      </c>
      <c r="O20" s="439">
        <v>113</v>
      </c>
      <c r="P20" s="439"/>
      <c r="Q20" s="439"/>
      <c r="R20" s="439">
        <v>124</v>
      </c>
      <c r="S20" s="439">
        <v>373</v>
      </c>
      <c r="T20" s="439">
        <v>11</v>
      </c>
      <c r="U20" s="439">
        <v>36</v>
      </c>
      <c r="V20" s="439">
        <v>11</v>
      </c>
      <c r="W20" s="439">
        <v>31</v>
      </c>
      <c r="X20" s="439">
        <v>4</v>
      </c>
      <c r="Y20" s="439">
        <v>15</v>
      </c>
      <c r="Z20" s="439">
        <v>65</v>
      </c>
      <c r="AA20" s="439">
        <v>140</v>
      </c>
      <c r="AB20" s="439"/>
      <c r="AC20" s="439"/>
      <c r="AD20" s="439"/>
      <c r="AE20" s="440"/>
    </row>
    <row r="21" spans="2:31" ht="30" customHeight="1">
      <c r="B21" s="743"/>
      <c r="C21" s="225" t="s">
        <v>26</v>
      </c>
      <c r="D21" s="435">
        <f>SUM(F21,H21,J21,L21,N21,P21,R21,T21,V21,X21,Z21,AB21,AD21)</f>
        <v>16672</v>
      </c>
      <c r="E21" s="436">
        <f>SUM(G21,I21,K21,M21,O21,Q21,S21,U21,W21,Y21,AA21,AC21,AE21)</f>
        <v>54539</v>
      </c>
      <c r="F21" s="441">
        <f aca="true" t="shared" si="4" ref="F21:O21">SUM(F14:F20)</f>
        <v>111</v>
      </c>
      <c r="G21" s="442">
        <f t="shared" si="4"/>
        <v>1055</v>
      </c>
      <c r="H21" s="442">
        <f t="shared" si="4"/>
        <v>20</v>
      </c>
      <c r="I21" s="442">
        <f t="shared" si="4"/>
        <v>122</v>
      </c>
      <c r="J21" s="442">
        <f t="shared" si="4"/>
        <v>1196</v>
      </c>
      <c r="K21" s="442">
        <f t="shared" si="4"/>
        <v>4920</v>
      </c>
      <c r="L21" s="442">
        <f t="shared" si="4"/>
        <v>11895</v>
      </c>
      <c r="M21" s="442">
        <f t="shared" si="4"/>
        <v>36276</v>
      </c>
      <c r="N21" s="442">
        <f t="shared" si="4"/>
        <v>188</v>
      </c>
      <c r="O21" s="442">
        <f t="shared" si="4"/>
        <v>809</v>
      </c>
      <c r="P21" s="442">
        <f aca="true" t="shared" si="5" ref="P21:AE21">SUM(P14:P20)</f>
        <v>925</v>
      </c>
      <c r="Q21" s="442">
        <f t="shared" si="5"/>
        <v>3685</v>
      </c>
      <c r="R21" s="442">
        <f t="shared" si="5"/>
        <v>565</v>
      </c>
      <c r="S21" s="442">
        <f t="shared" si="5"/>
        <v>2020</v>
      </c>
      <c r="T21" s="442">
        <f t="shared" si="5"/>
        <v>114</v>
      </c>
      <c r="U21" s="442">
        <f t="shared" si="5"/>
        <v>591</v>
      </c>
      <c r="V21" s="442">
        <f t="shared" si="5"/>
        <v>102</v>
      </c>
      <c r="W21" s="443">
        <f t="shared" si="5"/>
        <v>293</v>
      </c>
      <c r="X21" s="442">
        <f t="shared" si="5"/>
        <v>23</v>
      </c>
      <c r="Y21" s="442">
        <f t="shared" si="5"/>
        <v>199</v>
      </c>
      <c r="Z21" s="442">
        <f t="shared" si="5"/>
        <v>934</v>
      </c>
      <c r="AA21" s="442">
        <f t="shared" si="5"/>
        <v>2724</v>
      </c>
      <c r="AB21" s="442">
        <f t="shared" si="5"/>
        <v>25</v>
      </c>
      <c r="AC21" s="442">
        <f t="shared" si="5"/>
        <v>90</v>
      </c>
      <c r="AD21" s="442">
        <f t="shared" si="5"/>
        <v>574</v>
      </c>
      <c r="AE21" s="436">
        <f t="shared" si="5"/>
        <v>1755</v>
      </c>
    </row>
    <row r="23" spans="6:33" ht="13.5"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</row>
    <row r="24" spans="6:33" ht="13.5">
      <c r="F24" s="348"/>
      <c r="G24" s="348"/>
      <c r="H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</row>
    <row r="25" spans="6:33" ht="13.5">
      <c r="F25" s="348"/>
      <c r="G25" s="348"/>
      <c r="H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</row>
  </sheetData>
  <sheetProtection/>
  <mergeCells count="17">
    <mergeCell ref="N2:O2"/>
    <mergeCell ref="P2:Q2"/>
    <mergeCell ref="AD2:AE2"/>
    <mergeCell ref="T2:U2"/>
    <mergeCell ref="V2:W2"/>
    <mergeCell ref="X2:Y2"/>
    <mergeCell ref="Z2:AA2"/>
    <mergeCell ref="R2:S2"/>
    <mergeCell ref="AB2:AC2"/>
    <mergeCell ref="J2:K2"/>
    <mergeCell ref="L2:M2"/>
    <mergeCell ref="B5:B13"/>
    <mergeCell ref="B14:B21"/>
    <mergeCell ref="D2:E2"/>
    <mergeCell ref="F2:G2"/>
    <mergeCell ref="B2:C3"/>
    <mergeCell ref="H2:I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U49"/>
  <sheetViews>
    <sheetView zoomScalePageLayoutView="0" workbookViewId="0" topLeftCell="A1">
      <selection activeCell="R5" sqref="R1:R16384"/>
    </sheetView>
  </sheetViews>
  <sheetFormatPr defaultColWidth="8.796875" defaultRowHeight="14.25"/>
  <cols>
    <col min="1" max="1" width="2" style="1699" customWidth="1"/>
    <col min="2" max="2" width="3.8984375" style="1699" customWidth="1"/>
    <col min="3" max="3" width="13.3984375" style="1699" customWidth="1"/>
    <col min="4" max="10" width="5.59765625" style="1699" customWidth="1"/>
    <col min="11" max="12" width="5.59765625" style="1775" customWidth="1"/>
    <col min="13" max="21" width="5.59765625" style="1699" customWidth="1"/>
    <col min="22" max="16384" width="9" style="1699" customWidth="1"/>
  </cols>
  <sheetData>
    <row r="1" spans="2:21" ht="24" customHeight="1">
      <c r="B1" s="1694" t="s">
        <v>784</v>
      </c>
      <c r="C1" s="1694"/>
      <c r="D1" s="1694"/>
      <c r="E1" s="1694"/>
      <c r="F1" s="1694"/>
      <c r="G1" s="1694"/>
      <c r="H1" s="1694"/>
      <c r="I1" s="1694"/>
      <c r="J1" s="1694"/>
      <c r="K1" s="1694"/>
      <c r="L1" s="1695"/>
      <c r="M1" s="1696"/>
      <c r="N1" s="1696"/>
      <c r="O1" s="1696"/>
      <c r="P1" s="1697"/>
      <c r="Q1" s="1697"/>
      <c r="R1" s="1698" t="s">
        <v>785</v>
      </c>
      <c r="S1" s="1698"/>
      <c r="T1" s="1698"/>
      <c r="U1" s="1698"/>
    </row>
    <row r="2" spans="2:21" ht="17.25" customHeight="1">
      <c r="B2" s="1700"/>
      <c r="C2" s="1701"/>
      <c r="D2" s="1702" t="s">
        <v>786</v>
      </c>
      <c r="E2" s="1703"/>
      <c r="F2" s="1703"/>
      <c r="G2" s="1704"/>
      <c r="H2" s="1705" t="s">
        <v>787</v>
      </c>
      <c r="I2" s="1706"/>
      <c r="J2" s="1706"/>
      <c r="K2" s="1706"/>
      <c r="L2" s="1706"/>
      <c r="M2" s="1707"/>
      <c r="N2" s="1702" t="s">
        <v>788</v>
      </c>
      <c r="O2" s="1703"/>
      <c r="P2" s="1703"/>
      <c r="Q2" s="1704"/>
      <c r="R2" s="1708" t="s">
        <v>789</v>
      </c>
      <c r="S2" s="1708"/>
      <c r="T2" s="1704" t="s">
        <v>790</v>
      </c>
      <c r="U2" s="1708"/>
    </row>
    <row r="3" spans="2:21" ht="13.5" customHeight="1">
      <c r="B3" s="1709"/>
      <c r="C3" s="1710"/>
      <c r="D3" s="1711" t="s">
        <v>791</v>
      </c>
      <c r="E3" s="1712"/>
      <c r="F3" s="1711" t="s">
        <v>792</v>
      </c>
      <c r="G3" s="1713"/>
      <c r="H3" s="1711" t="s">
        <v>791</v>
      </c>
      <c r="I3" s="1714"/>
      <c r="J3" s="1712"/>
      <c r="K3" s="1711" t="s">
        <v>792</v>
      </c>
      <c r="L3" s="1714"/>
      <c r="M3" s="1713"/>
      <c r="N3" s="1711" t="s">
        <v>791</v>
      </c>
      <c r="O3" s="1712"/>
      <c r="P3" s="1711" t="s">
        <v>792</v>
      </c>
      <c r="Q3" s="1713"/>
      <c r="R3" s="1715" t="s">
        <v>793</v>
      </c>
      <c r="S3" s="1715" t="s">
        <v>794</v>
      </c>
      <c r="T3" s="1716" t="s">
        <v>793</v>
      </c>
      <c r="U3" s="1715" t="s">
        <v>794</v>
      </c>
    </row>
    <row r="4" spans="2:21" ht="27.75" customHeight="1">
      <c r="B4" s="1717"/>
      <c r="C4" s="1718"/>
      <c r="D4" s="1719"/>
      <c r="E4" s="1720" t="s">
        <v>795</v>
      </c>
      <c r="F4" s="1721"/>
      <c r="G4" s="1722" t="s">
        <v>795</v>
      </c>
      <c r="H4" s="1721"/>
      <c r="I4" s="1720" t="s">
        <v>796</v>
      </c>
      <c r="J4" s="1722" t="s">
        <v>795</v>
      </c>
      <c r="K4" s="1721"/>
      <c r="L4" s="1720" t="s">
        <v>796</v>
      </c>
      <c r="M4" s="1722" t="s">
        <v>795</v>
      </c>
      <c r="N4" s="1721"/>
      <c r="O4" s="1722" t="s">
        <v>795</v>
      </c>
      <c r="P4" s="1721"/>
      <c r="Q4" s="1722" t="s">
        <v>795</v>
      </c>
      <c r="R4" s="1723"/>
      <c r="S4" s="1723"/>
      <c r="T4" s="1724"/>
      <c r="U4" s="1723"/>
    </row>
    <row r="5" spans="2:21" s="89" customFormat="1" ht="15.75" customHeight="1" thickBot="1">
      <c r="B5" s="1725" t="s">
        <v>797</v>
      </c>
      <c r="C5" s="1726"/>
      <c r="D5" s="1727">
        <f aca="true" t="shared" si="0" ref="D5:U5">SUM(D14,D46,D47:D48)</f>
        <v>533</v>
      </c>
      <c r="E5" s="158">
        <f t="shared" si="0"/>
        <v>23</v>
      </c>
      <c r="F5" s="158">
        <f t="shared" si="0"/>
        <v>206</v>
      </c>
      <c r="G5" s="346">
        <f t="shared" si="0"/>
        <v>42</v>
      </c>
      <c r="H5" s="1727">
        <f t="shared" si="0"/>
        <v>231</v>
      </c>
      <c r="I5" s="1728">
        <f t="shared" si="0"/>
        <v>95</v>
      </c>
      <c r="J5" s="158">
        <f t="shared" si="0"/>
        <v>3</v>
      </c>
      <c r="K5" s="158">
        <f t="shared" si="0"/>
        <v>26</v>
      </c>
      <c r="L5" s="1729">
        <f t="shared" si="0"/>
        <v>18</v>
      </c>
      <c r="M5" s="346">
        <f t="shared" si="0"/>
        <v>1</v>
      </c>
      <c r="N5" s="1727">
        <f t="shared" si="0"/>
        <v>64</v>
      </c>
      <c r="O5" s="158">
        <f t="shared" si="0"/>
        <v>1</v>
      </c>
      <c r="P5" s="158">
        <f t="shared" si="0"/>
        <v>7</v>
      </c>
      <c r="Q5" s="346">
        <f t="shared" si="0"/>
        <v>0</v>
      </c>
      <c r="R5" s="1727">
        <f t="shared" si="0"/>
        <v>266</v>
      </c>
      <c r="S5" s="346">
        <f t="shared" si="0"/>
        <v>31</v>
      </c>
      <c r="T5" s="1728">
        <f t="shared" si="0"/>
        <v>40</v>
      </c>
      <c r="U5" s="346">
        <f t="shared" si="0"/>
        <v>5</v>
      </c>
    </row>
    <row r="6" spans="2:21" s="89" customFormat="1" ht="15.75" customHeight="1" thickTop="1">
      <c r="B6" s="1574" t="s">
        <v>172</v>
      </c>
      <c r="C6" s="1730" t="s">
        <v>3</v>
      </c>
      <c r="D6" s="1731">
        <v>220</v>
      </c>
      <c r="E6" s="139">
        <v>21</v>
      </c>
      <c r="F6" s="139">
        <v>189</v>
      </c>
      <c r="G6" s="185">
        <v>41</v>
      </c>
      <c r="H6" s="1731">
        <v>67</v>
      </c>
      <c r="I6" s="1732">
        <v>61</v>
      </c>
      <c r="J6" s="139">
        <v>3</v>
      </c>
      <c r="K6" s="139">
        <v>20</v>
      </c>
      <c r="L6" s="344">
        <v>18</v>
      </c>
      <c r="M6" s="185">
        <v>1</v>
      </c>
      <c r="N6" s="1731">
        <v>20</v>
      </c>
      <c r="O6" s="139">
        <v>1</v>
      </c>
      <c r="P6" s="139">
        <v>4</v>
      </c>
      <c r="Q6" s="185"/>
      <c r="R6" s="1731">
        <v>97</v>
      </c>
      <c r="S6" s="185">
        <v>25</v>
      </c>
      <c r="T6" s="1732">
        <v>19</v>
      </c>
      <c r="U6" s="185">
        <v>3</v>
      </c>
    </row>
    <row r="7" spans="2:21" s="89" customFormat="1" ht="15.75" customHeight="1">
      <c r="B7" s="1574"/>
      <c r="C7" s="1733" t="s">
        <v>4</v>
      </c>
      <c r="D7" s="1734">
        <v>10</v>
      </c>
      <c r="E7" s="129"/>
      <c r="F7" s="129"/>
      <c r="G7" s="182"/>
      <c r="H7" s="1734">
        <v>8</v>
      </c>
      <c r="I7" s="1735"/>
      <c r="J7" s="129"/>
      <c r="K7" s="129"/>
      <c r="L7" s="341"/>
      <c r="M7" s="182"/>
      <c r="N7" s="1734"/>
      <c r="O7" s="129"/>
      <c r="P7" s="129"/>
      <c r="Q7" s="182"/>
      <c r="R7" s="1734">
        <v>8</v>
      </c>
      <c r="S7" s="182"/>
      <c r="T7" s="1735"/>
      <c r="U7" s="182"/>
    </row>
    <row r="8" spans="2:21" s="89" customFormat="1" ht="15.75" customHeight="1">
      <c r="B8" s="1574"/>
      <c r="C8" s="1733" t="s">
        <v>5</v>
      </c>
      <c r="D8" s="1734">
        <v>9</v>
      </c>
      <c r="E8" s="129"/>
      <c r="F8" s="129">
        <v>2</v>
      </c>
      <c r="G8" s="182"/>
      <c r="H8" s="1734">
        <v>7</v>
      </c>
      <c r="I8" s="1735"/>
      <c r="J8" s="129"/>
      <c r="K8" s="129"/>
      <c r="L8" s="341"/>
      <c r="M8" s="182"/>
      <c r="N8" s="1734"/>
      <c r="O8" s="129"/>
      <c r="P8" s="129"/>
      <c r="Q8" s="182"/>
      <c r="R8" s="1734">
        <v>7</v>
      </c>
      <c r="S8" s="182"/>
      <c r="T8" s="1735"/>
      <c r="U8" s="182"/>
    </row>
    <row r="9" spans="2:21" s="89" customFormat="1" ht="15.75" customHeight="1">
      <c r="B9" s="1574"/>
      <c r="C9" s="1733" t="s">
        <v>250</v>
      </c>
      <c r="D9" s="1734">
        <v>31</v>
      </c>
      <c r="E9" s="129"/>
      <c r="F9" s="129">
        <v>1</v>
      </c>
      <c r="G9" s="182"/>
      <c r="H9" s="1734">
        <v>13</v>
      </c>
      <c r="I9" s="1735"/>
      <c r="J9" s="129"/>
      <c r="K9" s="129"/>
      <c r="L9" s="341"/>
      <c r="M9" s="182"/>
      <c r="N9" s="1734">
        <v>1</v>
      </c>
      <c r="O9" s="129"/>
      <c r="P9" s="129"/>
      <c r="Q9" s="182"/>
      <c r="R9" s="1734">
        <v>13</v>
      </c>
      <c r="S9" s="182"/>
      <c r="T9" s="1735"/>
      <c r="U9" s="182"/>
    </row>
    <row r="10" spans="2:21" s="89" customFormat="1" ht="15.75" customHeight="1">
      <c r="B10" s="1574"/>
      <c r="C10" s="1733" t="s">
        <v>254</v>
      </c>
      <c r="D10" s="1734">
        <v>15</v>
      </c>
      <c r="E10" s="129"/>
      <c r="F10" s="129">
        <v>4</v>
      </c>
      <c r="G10" s="182"/>
      <c r="H10" s="1734">
        <v>12</v>
      </c>
      <c r="I10" s="1735"/>
      <c r="J10" s="129"/>
      <c r="K10" s="129">
        <v>2</v>
      </c>
      <c r="L10" s="341"/>
      <c r="M10" s="182"/>
      <c r="N10" s="1734"/>
      <c r="O10" s="129"/>
      <c r="P10" s="129"/>
      <c r="Q10" s="182"/>
      <c r="R10" s="1734">
        <v>12</v>
      </c>
      <c r="S10" s="182">
        <v>2</v>
      </c>
      <c r="T10" s="1735"/>
      <c r="U10" s="182"/>
    </row>
    <row r="11" spans="2:21" s="89" customFormat="1" ht="15.75" customHeight="1">
      <c r="B11" s="1574"/>
      <c r="C11" s="1733" t="s">
        <v>6</v>
      </c>
      <c r="D11" s="1734">
        <v>24</v>
      </c>
      <c r="E11" s="129"/>
      <c r="F11" s="129"/>
      <c r="G11" s="182"/>
      <c r="H11" s="1734">
        <v>11</v>
      </c>
      <c r="I11" s="1735">
        <v>11</v>
      </c>
      <c r="J11" s="129"/>
      <c r="K11" s="129"/>
      <c r="L11" s="341"/>
      <c r="M11" s="182"/>
      <c r="N11" s="1734">
        <v>8</v>
      </c>
      <c r="O11" s="129"/>
      <c r="P11" s="129"/>
      <c r="Q11" s="182"/>
      <c r="R11" s="1734">
        <v>16</v>
      </c>
      <c r="S11" s="182"/>
      <c r="T11" s="1735"/>
      <c r="U11" s="182"/>
    </row>
    <row r="12" spans="2:21" s="89" customFormat="1" ht="15.75" customHeight="1">
      <c r="B12" s="1574"/>
      <c r="C12" s="1733" t="s">
        <v>7</v>
      </c>
      <c r="D12" s="1734">
        <v>21</v>
      </c>
      <c r="E12" s="129"/>
      <c r="F12" s="129"/>
      <c r="G12" s="182"/>
      <c r="H12" s="1734">
        <v>14</v>
      </c>
      <c r="I12" s="1735">
        <v>6</v>
      </c>
      <c r="J12" s="129"/>
      <c r="K12" s="129"/>
      <c r="L12" s="341"/>
      <c r="M12" s="182"/>
      <c r="N12" s="1734"/>
      <c r="O12" s="129"/>
      <c r="P12" s="129"/>
      <c r="Q12" s="182"/>
      <c r="R12" s="1734">
        <v>14</v>
      </c>
      <c r="S12" s="182"/>
      <c r="T12" s="1735"/>
      <c r="U12" s="182"/>
    </row>
    <row r="13" spans="2:21" s="89" customFormat="1" ht="15.75" customHeight="1">
      <c r="B13" s="1574"/>
      <c r="C13" s="1733" t="s">
        <v>8</v>
      </c>
      <c r="D13" s="1734">
        <v>15</v>
      </c>
      <c r="E13" s="129"/>
      <c r="F13" s="129">
        <v>4</v>
      </c>
      <c r="G13" s="182"/>
      <c r="H13" s="1734"/>
      <c r="I13" s="1735"/>
      <c r="J13" s="129"/>
      <c r="K13" s="129">
        <v>2</v>
      </c>
      <c r="L13" s="341"/>
      <c r="M13" s="182"/>
      <c r="N13" s="1734">
        <v>11</v>
      </c>
      <c r="O13" s="129"/>
      <c r="P13" s="129">
        <v>2</v>
      </c>
      <c r="Q13" s="182"/>
      <c r="R13" s="1734"/>
      <c r="S13" s="182">
        <v>2</v>
      </c>
      <c r="T13" s="1735">
        <v>11</v>
      </c>
      <c r="U13" s="182">
        <v>2</v>
      </c>
    </row>
    <row r="14" spans="2:21" s="89" customFormat="1" ht="15.75" customHeight="1">
      <c r="B14" s="1576"/>
      <c r="C14" s="1736" t="s">
        <v>147</v>
      </c>
      <c r="D14" s="353">
        <f aca="true" t="shared" si="1" ref="D14:P14">SUM(D6:D13)</f>
        <v>345</v>
      </c>
      <c r="E14" s="1737">
        <f>SUM(E6:E13)</f>
        <v>21</v>
      </c>
      <c r="F14" s="1737">
        <f t="shared" si="1"/>
        <v>200</v>
      </c>
      <c r="G14" s="1738">
        <f t="shared" si="1"/>
        <v>41</v>
      </c>
      <c r="H14" s="353">
        <f t="shared" si="1"/>
        <v>132</v>
      </c>
      <c r="I14" s="1737">
        <f t="shared" si="1"/>
        <v>78</v>
      </c>
      <c r="J14" s="1737">
        <f t="shared" si="1"/>
        <v>3</v>
      </c>
      <c r="K14" s="1737">
        <f t="shared" si="1"/>
        <v>24</v>
      </c>
      <c r="L14" s="1739">
        <f t="shared" si="1"/>
        <v>18</v>
      </c>
      <c r="M14" s="1738">
        <f t="shared" si="1"/>
        <v>1</v>
      </c>
      <c r="N14" s="353">
        <f t="shared" si="1"/>
        <v>40</v>
      </c>
      <c r="O14" s="1737">
        <f t="shared" si="1"/>
        <v>1</v>
      </c>
      <c r="P14" s="1737">
        <f t="shared" si="1"/>
        <v>6</v>
      </c>
      <c r="Q14" s="1738">
        <f>SUM(Q6:Q13)</f>
        <v>0</v>
      </c>
      <c r="R14" s="353">
        <f>SUM(R6:R13)</f>
        <v>167</v>
      </c>
      <c r="S14" s="1738">
        <f>SUM(S6:S13)</f>
        <v>29</v>
      </c>
      <c r="T14" s="1740">
        <f>SUM(T6:T13)</f>
        <v>30</v>
      </c>
      <c r="U14" s="1738">
        <f>SUM(U6:U13)</f>
        <v>5</v>
      </c>
    </row>
    <row r="15" spans="2:21" s="89" customFormat="1" ht="15.75" customHeight="1">
      <c r="B15" s="762" t="s">
        <v>34</v>
      </c>
      <c r="C15" s="1741" t="s">
        <v>9</v>
      </c>
      <c r="D15" s="1742">
        <f aca="true" t="shared" si="2" ref="D15:U15">SUM(D16:D20)</f>
        <v>46</v>
      </c>
      <c r="E15" s="1743">
        <f t="shared" si="2"/>
        <v>0</v>
      </c>
      <c r="F15" s="1743">
        <f t="shared" si="2"/>
        <v>1</v>
      </c>
      <c r="G15" s="1744">
        <f t="shared" si="2"/>
        <v>0</v>
      </c>
      <c r="H15" s="1742">
        <f t="shared" si="2"/>
        <v>20</v>
      </c>
      <c r="I15" s="1743">
        <f>SUM(I16:I20)</f>
        <v>4</v>
      </c>
      <c r="J15" s="1743">
        <f>SUM(J16:J20)</f>
        <v>0</v>
      </c>
      <c r="K15" s="1743">
        <f t="shared" si="2"/>
        <v>0</v>
      </c>
      <c r="L15" s="1745">
        <f t="shared" si="2"/>
        <v>0</v>
      </c>
      <c r="M15" s="1744">
        <f t="shared" si="2"/>
        <v>0</v>
      </c>
      <c r="N15" s="1742">
        <f t="shared" si="2"/>
        <v>3</v>
      </c>
      <c r="O15" s="1743">
        <f t="shared" si="2"/>
        <v>0</v>
      </c>
      <c r="P15" s="1743">
        <f t="shared" si="2"/>
        <v>0</v>
      </c>
      <c r="Q15" s="1744">
        <f t="shared" si="2"/>
        <v>0</v>
      </c>
      <c r="R15" s="1742">
        <f t="shared" si="2"/>
        <v>20</v>
      </c>
      <c r="S15" s="1744">
        <f t="shared" si="2"/>
        <v>0</v>
      </c>
      <c r="T15" s="1746">
        <f t="shared" si="2"/>
        <v>2</v>
      </c>
      <c r="U15" s="1744">
        <f t="shared" si="2"/>
        <v>0</v>
      </c>
    </row>
    <row r="16" spans="2:21" s="89" customFormat="1" ht="15.75" customHeight="1">
      <c r="B16" s="1574"/>
      <c r="C16" s="1733" t="s">
        <v>10</v>
      </c>
      <c r="D16" s="1734">
        <v>17</v>
      </c>
      <c r="E16" s="129"/>
      <c r="F16" s="129"/>
      <c r="G16" s="182"/>
      <c r="H16" s="1734">
        <v>7</v>
      </c>
      <c r="I16" s="1735">
        <v>1</v>
      </c>
      <c r="J16" s="129"/>
      <c r="K16" s="129"/>
      <c r="L16" s="341"/>
      <c r="M16" s="182"/>
      <c r="N16" s="1734">
        <v>1</v>
      </c>
      <c r="O16" s="129"/>
      <c r="P16" s="129"/>
      <c r="Q16" s="182"/>
      <c r="R16" s="1734">
        <v>7</v>
      </c>
      <c r="S16" s="182"/>
      <c r="T16" s="1735">
        <v>1</v>
      </c>
      <c r="U16" s="182"/>
    </row>
    <row r="17" spans="2:21" s="89" customFormat="1" ht="15.75" customHeight="1">
      <c r="B17" s="1574"/>
      <c r="C17" s="1733" t="s">
        <v>11</v>
      </c>
      <c r="D17" s="1734">
        <v>8</v>
      </c>
      <c r="E17" s="129"/>
      <c r="F17" s="129"/>
      <c r="G17" s="182"/>
      <c r="H17" s="1734">
        <v>2</v>
      </c>
      <c r="I17" s="1735">
        <v>2</v>
      </c>
      <c r="J17" s="129"/>
      <c r="K17" s="129"/>
      <c r="L17" s="341"/>
      <c r="M17" s="182"/>
      <c r="N17" s="1734"/>
      <c r="O17" s="129"/>
      <c r="P17" s="129"/>
      <c r="Q17" s="182"/>
      <c r="R17" s="1734">
        <v>2</v>
      </c>
      <c r="S17" s="182"/>
      <c r="T17" s="1735"/>
      <c r="U17" s="182"/>
    </row>
    <row r="18" spans="2:21" s="89" customFormat="1" ht="15.75" customHeight="1">
      <c r="B18" s="1574"/>
      <c r="C18" s="1733" t="s">
        <v>12</v>
      </c>
      <c r="D18" s="1734">
        <v>2</v>
      </c>
      <c r="E18" s="129"/>
      <c r="F18" s="129"/>
      <c r="G18" s="182"/>
      <c r="H18" s="1734">
        <v>2</v>
      </c>
      <c r="I18" s="1735"/>
      <c r="J18" s="129"/>
      <c r="K18" s="129"/>
      <c r="L18" s="341"/>
      <c r="M18" s="182"/>
      <c r="N18" s="1734"/>
      <c r="O18" s="129"/>
      <c r="P18" s="129"/>
      <c r="Q18" s="182"/>
      <c r="R18" s="1734">
        <v>2</v>
      </c>
      <c r="S18" s="182"/>
      <c r="T18" s="1735"/>
      <c r="U18" s="182"/>
    </row>
    <row r="19" spans="2:21" s="89" customFormat="1" ht="15.75" customHeight="1">
      <c r="B19" s="1574"/>
      <c r="C19" s="1733" t="s">
        <v>101</v>
      </c>
      <c r="D19" s="1734">
        <v>3</v>
      </c>
      <c r="E19" s="129"/>
      <c r="F19" s="129"/>
      <c r="G19" s="182"/>
      <c r="H19" s="1734">
        <v>1</v>
      </c>
      <c r="I19" s="1735"/>
      <c r="J19" s="129"/>
      <c r="K19" s="129"/>
      <c r="L19" s="341"/>
      <c r="M19" s="182"/>
      <c r="N19" s="1734">
        <v>1</v>
      </c>
      <c r="O19" s="129"/>
      <c r="P19" s="129"/>
      <c r="Q19" s="182"/>
      <c r="R19" s="1734">
        <v>1</v>
      </c>
      <c r="S19" s="182"/>
      <c r="T19" s="1735">
        <v>1</v>
      </c>
      <c r="U19" s="182"/>
    </row>
    <row r="20" spans="2:21" s="89" customFormat="1" ht="15.75" customHeight="1">
      <c r="B20" s="1576"/>
      <c r="C20" s="1747" t="s">
        <v>148</v>
      </c>
      <c r="D20" s="1748">
        <v>16</v>
      </c>
      <c r="E20" s="192"/>
      <c r="F20" s="192">
        <v>1</v>
      </c>
      <c r="G20" s="193"/>
      <c r="H20" s="1748">
        <v>8</v>
      </c>
      <c r="I20" s="1749">
        <v>1</v>
      </c>
      <c r="J20" s="192"/>
      <c r="K20" s="192"/>
      <c r="L20" s="345"/>
      <c r="M20" s="193"/>
      <c r="N20" s="1748">
        <v>1</v>
      </c>
      <c r="O20" s="192"/>
      <c r="P20" s="192"/>
      <c r="Q20" s="193"/>
      <c r="R20" s="1748">
        <v>8</v>
      </c>
      <c r="S20" s="193"/>
      <c r="T20" s="1749"/>
      <c r="U20" s="193"/>
    </row>
    <row r="21" spans="2:21" s="89" customFormat="1" ht="15.75" customHeight="1">
      <c r="B21" s="1574" t="s">
        <v>35</v>
      </c>
      <c r="C21" s="1750" t="s">
        <v>9</v>
      </c>
      <c r="D21" s="1751">
        <f aca="true" t="shared" si="3" ref="D21:P21">SUM(D22:D26)</f>
        <v>11</v>
      </c>
      <c r="E21" s="1752">
        <f t="shared" si="3"/>
        <v>0</v>
      </c>
      <c r="F21" s="1752">
        <f t="shared" si="3"/>
        <v>0</v>
      </c>
      <c r="G21" s="1753">
        <f t="shared" si="3"/>
        <v>0</v>
      </c>
      <c r="H21" s="1751">
        <f t="shared" si="3"/>
        <v>7</v>
      </c>
      <c r="I21" s="1752">
        <f t="shared" si="3"/>
        <v>0</v>
      </c>
      <c r="J21" s="1752">
        <f t="shared" si="3"/>
        <v>0</v>
      </c>
      <c r="K21" s="1752">
        <f t="shared" si="3"/>
        <v>0</v>
      </c>
      <c r="L21" s="1754">
        <f t="shared" si="3"/>
        <v>0</v>
      </c>
      <c r="M21" s="1753">
        <f t="shared" si="3"/>
        <v>0</v>
      </c>
      <c r="N21" s="1751">
        <f t="shared" si="3"/>
        <v>0</v>
      </c>
      <c r="O21" s="1752">
        <f t="shared" si="3"/>
        <v>0</v>
      </c>
      <c r="P21" s="1752">
        <f t="shared" si="3"/>
        <v>0</v>
      </c>
      <c r="Q21" s="1753">
        <f>SUM(Q22:Q26)</f>
        <v>0</v>
      </c>
      <c r="R21" s="1751">
        <f>SUM(R22:R26)</f>
        <v>7</v>
      </c>
      <c r="S21" s="1753">
        <f>SUM(S22:S26)</f>
        <v>0</v>
      </c>
      <c r="T21" s="1755">
        <f>SUM(T22:T26)</f>
        <v>0</v>
      </c>
      <c r="U21" s="1753">
        <f>SUM(U22:U26)</f>
        <v>0</v>
      </c>
    </row>
    <row r="22" spans="2:21" s="89" customFormat="1" ht="15.75" customHeight="1">
      <c r="B22" s="1574"/>
      <c r="C22" s="1733" t="s">
        <v>15</v>
      </c>
      <c r="D22" s="1734">
        <v>3</v>
      </c>
      <c r="E22" s="129"/>
      <c r="F22" s="129"/>
      <c r="G22" s="182"/>
      <c r="H22" s="1734">
        <v>3</v>
      </c>
      <c r="I22" s="1735"/>
      <c r="J22" s="129"/>
      <c r="K22" s="129"/>
      <c r="L22" s="341"/>
      <c r="M22" s="182"/>
      <c r="N22" s="1734"/>
      <c r="O22" s="129"/>
      <c r="P22" s="129"/>
      <c r="Q22" s="182"/>
      <c r="R22" s="1734">
        <v>3</v>
      </c>
      <c r="S22" s="182"/>
      <c r="T22" s="1735"/>
      <c r="U22" s="182"/>
    </row>
    <row r="23" spans="2:21" s="89" customFormat="1" ht="15.75" customHeight="1">
      <c r="B23" s="1574"/>
      <c r="C23" s="1733" t="s">
        <v>14</v>
      </c>
      <c r="D23" s="1734">
        <v>1</v>
      </c>
      <c r="E23" s="129"/>
      <c r="F23" s="129"/>
      <c r="G23" s="182"/>
      <c r="H23" s="1734">
        <v>1</v>
      </c>
      <c r="I23" s="1735"/>
      <c r="J23" s="129"/>
      <c r="K23" s="129"/>
      <c r="L23" s="341"/>
      <c r="M23" s="182"/>
      <c r="N23" s="1734"/>
      <c r="O23" s="129"/>
      <c r="P23" s="129"/>
      <c r="Q23" s="182"/>
      <c r="R23" s="1734">
        <v>1</v>
      </c>
      <c r="S23" s="182"/>
      <c r="T23" s="1735"/>
      <c r="U23" s="182"/>
    </row>
    <row r="24" spans="2:21" s="89" customFormat="1" ht="15.75" customHeight="1">
      <c r="B24" s="1574"/>
      <c r="C24" s="1733" t="s">
        <v>13</v>
      </c>
      <c r="D24" s="1734">
        <v>5</v>
      </c>
      <c r="E24" s="129"/>
      <c r="F24" s="129"/>
      <c r="G24" s="182"/>
      <c r="H24" s="1734">
        <v>3</v>
      </c>
      <c r="I24" s="1735"/>
      <c r="J24" s="129"/>
      <c r="K24" s="129"/>
      <c r="L24" s="341"/>
      <c r="M24" s="182"/>
      <c r="N24" s="1734"/>
      <c r="O24" s="129"/>
      <c r="P24" s="129"/>
      <c r="Q24" s="182"/>
      <c r="R24" s="1734">
        <v>3</v>
      </c>
      <c r="S24" s="182"/>
      <c r="T24" s="1735"/>
      <c r="U24" s="182"/>
    </row>
    <row r="25" spans="2:21" s="89" customFormat="1" ht="15.75" customHeight="1">
      <c r="B25" s="1574"/>
      <c r="C25" s="1733" t="s">
        <v>16</v>
      </c>
      <c r="D25" s="1734">
        <v>2</v>
      </c>
      <c r="E25" s="129"/>
      <c r="F25" s="129"/>
      <c r="G25" s="182"/>
      <c r="H25" s="1734"/>
      <c r="I25" s="1735"/>
      <c r="J25" s="129"/>
      <c r="K25" s="129"/>
      <c r="L25" s="341"/>
      <c r="M25" s="182"/>
      <c r="N25" s="1734"/>
      <c r="O25" s="129"/>
      <c r="P25" s="129"/>
      <c r="Q25" s="182"/>
      <c r="R25" s="1734"/>
      <c r="S25" s="182"/>
      <c r="T25" s="1735"/>
      <c r="U25" s="182"/>
    </row>
    <row r="26" spans="2:21" s="89" customFormat="1" ht="15.75" customHeight="1">
      <c r="B26" s="1574"/>
      <c r="C26" s="1756" t="s">
        <v>17</v>
      </c>
      <c r="D26" s="1757"/>
      <c r="E26" s="135"/>
      <c r="F26" s="135"/>
      <c r="G26" s="183"/>
      <c r="H26" s="1757"/>
      <c r="I26" s="1758"/>
      <c r="J26" s="135"/>
      <c r="K26" s="135"/>
      <c r="L26" s="342"/>
      <c r="M26" s="183"/>
      <c r="N26" s="1757"/>
      <c r="O26" s="135"/>
      <c r="P26" s="135"/>
      <c r="Q26" s="183"/>
      <c r="R26" s="1757"/>
      <c r="S26" s="183"/>
      <c r="T26" s="1758"/>
      <c r="U26" s="183"/>
    </row>
    <row r="27" spans="2:21" s="89" customFormat="1" ht="15.75" customHeight="1">
      <c r="B27" s="759" t="s">
        <v>798</v>
      </c>
      <c r="C27" s="1741" t="s">
        <v>9</v>
      </c>
      <c r="D27" s="1742">
        <f aca="true" t="shared" si="4" ref="D27:U27">SUM(D28:D30)</f>
        <v>15</v>
      </c>
      <c r="E27" s="1743">
        <f t="shared" si="4"/>
        <v>0</v>
      </c>
      <c r="F27" s="1743">
        <f t="shared" si="4"/>
        <v>0</v>
      </c>
      <c r="G27" s="1744">
        <f t="shared" si="4"/>
        <v>0</v>
      </c>
      <c r="H27" s="1742">
        <f t="shared" si="4"/>
        <v>13</v>
      </c>
      <c r="I27" s="1743">
        <f t="shared" si="4"/>
        <v>0</v>
      </c>
      <c r="J27" s="1743">
        <f t="shared" si="4"/>
        <v>0</v>
      </c>
      <c r="K27" s="1743">
        <f t="shared" si="4"/>
        <v>0</v>
      </c>
      <c r="L27" s="1745">
        <f t="shared" si="4"/>
        <v>0</v>
      </c>
      <c r="M27" s="1744">
        <f t="shared" si="4"/>
        <v>0</v>
      </c>
      <c r="N27" s="1742">
        <f t="shared" si="4"/>
        <v>0</v>
      </c>
      <c r="O27" s="1743">
        <f t="shared" si="4"/>
        <v>0</v>
      </c>
      <c r="P27" s="1743">
        <f t="shared" si="4"/>
        <v>0</v>
      </c>
      <c r="Q27" s="1744">
        <f t="shared" si="4"/>
        <v>0</v>
      </c>
      <c r="R27" s="1742">
        <f t="shared" si="4"/>
        <v>13</v>
      </c>
      <c r="S27" s="1744">
        <f t="shared" si="4"/>
        <v>0</v>
      </c>
      <c r="T27" s="1746">
        <f t="shared" si="4"/>
        <v>0</v>
      </c>
      <c r="U27" s="1744">
        <f t="shared" si="4"/>
        <v>0</v>
      </c>
    </row>
    <row r="28" spans="2:21" s="89" customFormat="1" ht="15.75" customHeight="1">
      <c r="B28" s="760"/>
      <c r="C28" s="1759" t="s">
        <v>754</v>
      </c>
      <c r="D28" s="1734">
        <v>5</v>
      </c>
      <c r="E28" s="129"/>
      <c r="F28" s="129"/>
      <c r="G28" s="182"/>
      <c r="H28" s="1734">
        <v>5</v>
      </c>
      <c r="I28" s="1735"/>
      <c r="J28" s="129"/>
      <c r="K28" s="129"/>
      <c r="L28" s="341"/>
      <c r="M28" s="182"/>
      <c r="N28" s="1734"/>
      <c r="O28" s="129"/>
      <c r="P28" s="129"/>
      <c r="Q28" s="182"/>
      <c r="R28" s="1734">
        <v>5</v>
      </c>
      <c r="S28" s="182"/>
      <c r="T28" s="1735"/>
      <c r="U28" s="182"/>
    </row>
    <row r="29" spans="2:21" s="89" customFormat="1" ht="15.75" customHeight="1">
      <c r="B29" s="760"/>
      <c r="C29" s="1759" t="s">
        <v>38</v>
      </c>
      <c r="D29" s="1734">
        <v>8</v>
      </c>
      <c r="E29" s="129"/>
      <c r="F29" s="129"/>
      <c r="G29" s="182"/>
      <c r="H29" s="1734">
        <v>6</v>
      </c>
      <c r="I29" s="1735"/>
      <c r="J29" s="129"/>
      <c r="K29" s="129"/>
      <c r="L29" s="341"/>
      <c r="M29" s="182"/>
      <c r="N29" s="1734"/>
      <c r="O29" s="129"/>
      <c r="P29" s="129"/>
      <c r="Q29" s="182"/>
      <c r="R29" s="1734">
        <v>6</v>
      </c>
      <c r="S29" s="182"/>
      <c r="T29" s="1735"/>
      <c r="U29" s="182"/>
    </row>
    <row r="30" spans="2:21" s="89" customFormat="1" ht="15.75" customHeight="1">
      <c r="B30" s="761"/>
      <c r="C30" s="1760" t="s">
        <v>39</v>
      </c>
      <c r="D30" s="1748">
        <v>2</v>
      </c>
      <c r="E30" s="192"/>
      <c r="F30" s="192"/>
      <c r="G30" s="193"/>
      <c r="H30" s="1748">
        <v>2</v>
      </c>
      <c r="I30" s="1749"/>
      <c r="J30" s="192"/>
      <c r="K30" s="192"/>
      <c r="L30" s="345"/>
      <c r="M30" s="193"/>
      <c r="N30" s="1748"/>
      <c r="O30" s="192"/>
      <c r="P30" s="192"/>
      <c r="Q30" s="193"/>
      <c r="R30" s="1748">
        <v>2</v>
      </c>
      <c r="S30" s="193"/>
      <c r="T30" s="1749"/>
      <c r="U30" s="193"/>
    </row>
    <row r="31" spans="2:21" s="89" customFormat="1" ht="15.75" customHeight="1">
      <c r="B31" s="1593" t="s">
        <v>755</v>
      </c>
      <c r="C31" s="1750" t="s">
        <v>9</v>
      </c>
      <c r="D31" s="1751">
        <f aca="true" t="shared" si="5" ref="D31:U31">SUM(D32:D33)</f>
        <v>26</v>
      </c>
      <c r="E31" s="1752">
        <f t="shared" si="5"/>
        <v>1</v>
      </c>
      <c r="F31" s="1752">
        <f t="shared" si="5"/>
        <v>0</v>
      </c>
      <c r="G31" s="1753">
        <f t="shared" si="5"/>
        <v>0</v>
      </c>
      <c r="H31" s="1751">
        <f t="shared" si="5"/>
        <v>20</v>
      </c>
      <c r="I31" s="1752">
        <f t="shared" si="5"/>
        <v>2</v>
      </c>
      <c r="J31" s="1752">
        <f t="shared" si="5"/>
        <v>0</v>
      </c>
      <c r="K31" s="1752">
        <f t="shared" si="5"/>
        <v>0</v>
      </c>
      <c r="L31" s="1754">
        <f t="shared" si="5"/>
        <v>0</v>
      </c>
      <c r="M31" s="1753">
        <f t="shared" si="5"/>
        <v>0</v>
      </c>
      <c r="N31" s="1751">
        <f t="shared" si="5"/>
        <v>1</v>
      </c>
      <c r="O31" s="1752">
        <f t="shared" si="5"/>
        <v>0</v>
      </c>
      <c r="P31" s="1752">
        <f t="shared" si="5"/>
        <v>0</v>
      </c>
      <c r="Q31" s="1753">
        <f t="shared" si="5"/>
        <v>0</v>
      </c>
      <c r="R31" s="1751">
        <f t="shared" si="5"/>
        <v>20</v>
      </c>
      <c r="S31" s="1753">
        <f t="shared" si="5"/>
        <v>0</v>
      </c>
      <c r="T31" s="1755">
        <f t="shared" si="5"/>
        <v>0</v>
      </c>
      <c r="U31" s="1753">
        <f t="shared" si="5"/>
        <v>0</v>
      </c>
    </row>
    <row r="32" spans="2:21" s="89" customFormat="1" ht="15.75" customHeight="1">
      <c r="B32" s="1593"/>
      <c r="C32" s="1759" t="s">
        <v>320</v>
      </c>
      <c r="D32" s="1734">
        <v>23</v>
      </c>
      <c r="E32" s="129">
        <v>1</v>
      </c>
      <c r="F32" s="129"/>
      <c r="G32" s="182"/>
      <c r="H32" s="1734">
        <v>20</v>
      </c>
      <c r="I32" s="1735">
        <v>2</v>
      </c>
      <c r="J32" s="129"/>
      <c r="K32" s="129"/>
      <c r="L32" s="341"/>
      <c r="M32" s="182"/>
      <c r="N32" s="1734">
        <v>1</v>
      </c>
      <c r="O32" s="129"/>
      <c r="P32" s="129"/>
      <c r="Q32" s="182"/>
      <c r="R32" s="1734">
        <v>20</v>
      </c>
      <c r="S32" s="182"/>
      <c r="T32" s="1735"/>
      <c r="U32" s="182"/>
    </row>
    <row r="33" spans="2:21" s="89" customFormat="1" ht="15.75" customHeight="1">
      <c r="B33" s="1594"/>
      <c r="C33" s="1761" t="s">
        <v>18</v>
      </c>
      <c r="D33" s="1748">
        <v>3</v>
      </c>
      <c r="E33" s="192"/>
      <c r="F33" s="192"/>
      <c r="G33" s="193"/>
      <c r="H33" s="1748"/>
      <c r="I33" s="1749"/>
      <c r="J33" s="192"/>
      <c r="K33" s="192"/>
      <c r="L33" s="345"/>
      <c r="M33" s="193"/>
      <c r="N33" s="1748"/>
      <c r="O33" s="192"/>
      <c r="P33" s="192"/>
      <c r="Q33" s="193"/>
      <c r="R33" s="1748"/>
      <c r="S33" s="193"/>
      <c r="T33" s="1749"/>
      <c r="U33" s="193"/>
    </row>
    <row r="34" spans="2:21" s="89" customFormat="1" ht="15.75" customHeight="1">
      <c r="B34" s="762" t="s">
        <v>799</v>
      </c>
      <c r="C34" s="1741" t="s">
        <v>9</v>
      </c>
      <c r="D34" s="1751">
        <f aca="true" t="shared" si="6" ref="D34:U34">SUM(D35:D38)</f>
        <v>13</v>
      </c>
      <c r="E34" s="1752">
        <f t="shared" si="6"/>
        <v>0</v>
      </c>
      <c r="F34" s="1752">
        <f t="shared" si="6"/>
        <v>0</v>
      </c>
      <c r="G34" s="1753">
        <f t="shared" si="6"/>
        <v>0</v>
      </c>
      <c r="H34" s="1751">
        <f t="shared" si="6"/>
        <v>3</v>
      </c>
      <c r="I34" s="1752">
        <f t="shared" si="6"/>
        <v>0</v>
      </c>
      <c r="J34" s="1752">
        <f t="shared" si="6"/>
        <v>0</v>
      </c>
      <c r="K34" s="1752">
        <f t="shared" si="6"/>
        <v>0</v>
      </c>
      <c r="L34" s="1754">
        <f t="shared" si="6"/>
        <v>0</v>
      </c>
      <c r="M34" s="1753">
        <f t="shared" si="6"/>
        <v>0</v>
      </c>
      <c r="N34" s="1751">
        <f t="shared" si="6"/>
        <v>6</v>
      </c>
      <c r="O34" s="1752">
        <f t="shared" si="6"/>
        <v>0</v>
      </c>
      <c r="P34" s="1752">
        <f t="shared" si="6"/>
        <v>0</v>
      </c>
      <c r="Q34" s="1753">
        <f t="shared" si="6"/>
        <v>0</v>
      </c>
      <c r="R34" s="1751">
        <f t="shared" si="6"/>
        <v>3</v>
      </c>
      <c r="S34" s="1753">
        <f t="shared" si="6"/>
        <v>0</v>
      </c>
      <c r="T34" s="1755">
        <f t="shared" si="6"/>
        <v>3</v>
      </c>
      <c r="U34" s="1753">
        <f t="shared" si="6"/>
        <v>0</v>
      </c>
    </row>
    <row r="35" spans="2:21" s="89" customFormat="1" ht="15.75" customHeight="1">
      <c r="B35" s="1574"/>
      <c r="C35" s="1759" t="s">
        <v>40</v>
      </c>
      <c r="D35" s="1734">
        <v>3</v>
      </c>
      <c r="E35" s="129"/>
      <c r="F35" s="129"/>
      <c r="G35" s="182"/>
      <c r="H35" s="1734">
        <v>1</v>
      </c>
      <c r="I35" s="1735"/>
      <c r="J35" s="129"/>
      <c r="K35" s="129"/>
      <c r="L35" s="341"/>
      <c r="M35" s="182"/>
      <c r="N35" s="1734">
        <v>2</v>
      </c>
      <c r="O35" s="129"/>
      <c r="P35" s="129"/>
      <c r="Q35" s="182"/>
      <c r="R35" s="1734">
        <v>1</v>
      </c>
      <c r="S35" s="182"/>
      <c r="T35" s="1735"/>
      <c r="U35" s="182"/>
    </row>
    <row r="36" spans="2:21" s="89" customFormat="1" ht="15.75" customHeight="1">
      <c r="B36" s="1574"/>
      <c r="C36" s="1759" t="s">
        <v>41</v>
      </c>
      <c r="D36" s="1734">
        <v>3</v>
      </c>
      <c r="E36" s="129"/>
      <c r="F36" s="129"/>
      <c r="G36" s="182"/>
      <c r="H36" s="1734"/>
      <c r="I36" s="1735"/>
      <c r="J36" s="129"/>
      <c r="K36" s="129"/>
      <c r="L36" s="341"/>
      <c r="M36" s="182"/>
      <c r="N36" s="1734">
        <v>2</v>
      </c>
      <c r="O36" s="129"/>
      <c r="P36" s="129"/>
      <c r="Q36" s="182"/>
      <c r="R36" s="1734"/>
      <c r="S36" s="182"/>
      <c r="T36" s="1735">
        <v>1</v>
      </c>
      <c r="U36" s="182"/>
    </row>
    <row r="37" spans="2:21" s="89" customFormat="1" ht="15.75" customHeight="1">
      <c r="B37" s="1574"/>
      <c r="C37" s="1759" t="s">
        <v>284</v>
      </c>
      <c r="D37" s="1734">
        <v>6</v>
      </c>
      <c r="E37" s="129"/>
      <c r="F37" s="129"/>
      <c r="G37" s="182"/>
      <c r="H37" s="1734">
        <v>1</v>
      </c>
      <c r="I37" s="1735"/>
      <c r="J37" s="129"/>
      <c r="K37" s="129"/>
      <c r="L37" s="341"/>
      <c r="M37" s="182"/>
      <c r="N37" s="1734">
        <v>2</v>
      </c>
      <c r="O37" s="129"/>
      <c r="P37" s="129"/>
      <c r="Q37" s="182"/>
      <c r="R37" s="1734">
        <v>1</v>
      </c>
      <c r="S37" s="182"/>
      <c r="T37" s="1735">
        <v>2</v>
      </c>
      <c r="U37" s="182"/>
    </row>
    <row r="38" spans="2:21" s="89" customFormat="1" ht="15.75" customHeight="1">
      <c r="B38" s="1574"/>
      <c r="C38" s="1762" t="s">
        <v>20</v>
      </c>
      <c r="D38" s="1734">
        <v>1</v>
      </c>
      <c r="E38" s="129"/>
      <c r="F38" s="129"/>
      <c r="G38" s="182"/>
      <c r="H38" s="1734">
        <v>1</v>
      </c>
      <c r="I38" s="1735"/>
      <c r="J38" s="129"/>
      <c r="K38" s="129"/>
      <c r="L38" s="341"/>
      <c r="M38" s="182"/>
      <c r="N38" s="1734"/>
      <c r="O38" s="129"/>
      <c r="P38" s="129"/>
      <c r="Q38" s="182"/>
      <c r="R38" s="1734">
        <v>1</v>
      </c>
      <c r="S38" s="182"/>
      <c r="T38" s="1735"/>
      <c r="U38" s="182"/>
    </row>
    <row r="39" spans="2:21" s="89" customFormat="1" ht="15.75" customHeight="1">
      <c r="B39" s="762" t="s">
        <v>337</v>
      </c>
      <c r="C39" s="1750" t="s">
        <v>9</v>
      </c>
      <c r="D39" s="1742">
        <f aca="true" t="shared" si="7" ref="D39:U39">SUM(D40:D41)</f>
        <v>52</v>
      </c>
      <c r="E39" s="1743">
        <f t="shared" si="7"/>
        <v>1</v>
      </c>
      <c r="F39" s="1743">
        <f t="shared" si="7"/>
        <v>2</v>
      </c>
      <c r="G39" s="1744">
        <f t="shared" si="7"/>
        <v>1</v>
      </c>
      <c r="H39" s="1742">
        <f t="shared" si="7"/>
        <v>19</v>
      </c>
      <c r="I39" s="1743">
        <f t="shared" si="7"/>
        <v>11</v>
      </c>
      <c r="J39" s="1743">
        <f t="shared" si="7"/>
        <v>0</v>
      </c>
      <c r="K39" s="1743">
        <f t="shared" si="7"/>
        <v>0</v>
      </c>
      <c r="L39" s="1745">
        <f t="shared" si="7"/>
        <v>0</v>
      </c>
      <c r="M39" s="1744">
        <f t="shared" si="7"/>
        <v>0</v>
      </c>
      <c r="N39" s="1742">
        <f t="shared" si="7"/>
        <v>6</v>
      </c>
      <c r="O39" s="1743">
        <f t="shared" si="7"/>
        <v>0</v>
      </c>
      <c r="P39" s="1743">
        <f t="shared" si="7"/>
        <v>1</v>
      </c>
      <c r="Q39" s="1744">
        <f t="shared" si="7"/>
        <v>0</v>
      </c>
      <c r="R39" s="1742">
        <f t="shared" si="7"/>
        <v>19</v>
      </c>
      <c r="S39" s="1744">
        <f t="shared" si="7"/>
        <v>0</v>
      </c>
      <c r="T39" s="1746">
        <f t="shared" si="7"/>
        <v>0</v>
      </c>
      <c r="U39" s="1744">
        <f t="shared" si="7"/>
        <v>0</v>
      </c>
    </row>
    <row r="40" spans="2:21" s="89" customFormat="1" ht="15.75" customHeight="1">
      <c r="B40" s="1574"/>
      <c r="C40" s="1759" t="s">
        <v>102</v>
      </c>
      <c r="D40" s="1734">
        <v>35</v>
      </c>
      <c r="E40" s="129">
        <v>1</v>
      </c>
      <c r="F40" s="129">
        <v>2</v>
      </c>
      <c r="G40" s="182">
        <v>1</v>
      </c>
      <c r="H40" s="1734">
        <v>15</v>
      </c>
      <c r="I40" s="1735">
        <v>11</v>
      </c>
      <c r="J40" s="129"/>
      <c r="K40" s="129"/>
      <c r="L40" s="341"/>
      <c r="M40" s="182"/>
      <c r="N40" s="1734">
        <v>6</v>
      </c>
      <c r="O40" s="129"/>
      <c r="P40" s="129">
        <v>1</v>
      </c>
      <c r="Q40" s="182"/>
      <c r="R40" s="1734">
        <v>15</v>
      </c>
      <c r="S40" s="182"/>
      <c r="T40" s="1735"/>
      <c r="U40" s="182"/>
    </row>
    <row r="41" spans="2:21" s="89" customFormat="1" ht="15.75" customHeight="1">
      <c r="B41" s="1574"/>
      <c r="C41" s="1761" t="s">
        <v>183</v>
      </c>
      <c r="D41" s="1757">
        <v>17</v>
      </c>
      <c r="E41" s="135"/>
      <c r="F41" s="135"/>
      <c r="G41" s="183"/>
      <c r="H41" s="1757">
        <v>4</v>
      </c>
      <c r="I41" s="1758"/>
      <c r="J41" s="135"/>
      <c r="K41" s="135"/>
      <c r="L41" s="342"/>
      <c r="M41" s="183"/>
      <c r="N41" s="1757"/>
      <c r="O41" s="135"/>
      <c r="P41" s="135"/>
      <c r="Q41" s="183"/>
      <c r="R41" s="1757">
        <v>4</v>
      </c>
      <c r="S41" s="183"/>
      <c r="T41" s="1758"/>
      <c r="U41" s="183"/>
    </row>
    <row r="42" spans="2:21" s="89" customFormat="1" ht="15.75" customHeight="1">
      <c r="B42" s="765" t="s">
        <v>800</v>
      </c>
      <c r="C42" s="1741" t="s">
        <v>9</v>
      </c>
      <c r="D42" s="1742">
        <f aca="true" t="shared" si="8" ref="D42:P42">SUM(D43:D45)</f>
        <v>25</v>
      </c>
      <c r="E42" s="1743">
        <f t="shared" si="8"/>
        <v>0</v>
      </c>
      <c r="F42" s="1743">
        <f t="shared" si="8"/>
        <v>0</v>
      </c>
      <c r="G42" s="1744">
        <f t="shared" si="8"/>
        <v>0</v>
      </c>
      <c r="H42" s="1742">
        <f t="shared" si="8"/>
        <v>17</v>
      </c>
      <c r="I42" s="1743">
        <f t="shared" si="8"/>
        <v>0</v>
      </c>
      <c r="J42" s="1743">
        <f t="shared" si="8"/>
        <v>0</v>
      </c>
      <c r="K42" s="1743">
        <f t="shared" si="8"/>
        <v>0</v>
      </c>
      <c r="L42" s="1745">
        <f t="shared" si="8"/>
        <v>0</v>
      </c>
      <c r="M42" s="1744">
        <f t="shared" si="8"/>
        <v>0</v>
      </c>
      <c r="N42" s="1742">
        <f t="shared" si="8"/>
        <v>8</v>
      </c>
      <c r="O42" s="1743">
        <f t="shared" si="8"/>
        <v>0</v>
      </c>
      <c r="P42" s="1743">
        <f t="shared" si="8"/>
        <v>0</v>
      </c>
      <c r="Q42" s="1744">
        <f>SUM(Q43:Q45)</f>
        <v>0</v>
      </c>
      <c r="R42" s="1742">
        <f>SUM(R43:R45)</f>
        <v>17</v>
      </c>
      <c r="S42" s="1744">
        <f>SUM(S43:S45)</f>
        <v>0</v>
      </c>
      <c r="T42" s="1746">
        <f>SUM(T43:T45)</f>
        <v>5</v>
      </c>
      <c r="U42" s="1744">
        <f>SUM(U43:U45)</f>
        <v>0</v>
      </c>
    </row>
    <row r="43" spans="2:21" s="89" customFormat="1" ht="15.75" customHeight="1">
      <c r="B43" s="1596"/>
      <c r="C43" s="1759" t="s">
        <v>21</v>
      </c>
      <c r="D43" s="1734">
        <v>24</v>
      </c>
      <c r="E43" s="129"/>
      <c r="F43" s="129"/>
      <c r="G43" s="182"/>
      <c r="H43" s="1734">
        <v>16</v>
      </c>
      <c r="I43" s="1735"/>
      <c r="J43" s="129"/>
      <c r="K43" s="129"/>
      <c r="L43" s="341"/>
      <c r="M43" s="182"/>
      <c r="N43" s="1734">
        <v>8</v>
      </c>
      <c r="O43" s="129"/>
      <c r="P43" s="129"/>
      <c r="Q43" s="182"/>
      <c r="R43" s="1734">
        <v>16</v>
      </c>
      <c r="S43" s="182"/>
      <c r="T43" s="1735">
        <v>5</v>
      </c>
      <c r="U43" s="182"/>
    </row>
    <row r="44" spans="2:21" s="89" customFormat="1" ht="15.75" customHeight="1">
      <c r="B44" s="1596"/>
      <c r="C44" s="1759" t="s">
        <v>22</v>
      </c>
      <c r="D44" s="1734"/>
      <c r="E44" s="129"/>
      <c r="F44" s="129"/>
      <c r="G44" s="182"/>
      <c r="H44" s="1734"/>
      <c r="I44" s="1735"/>
      <c r="J44" s="129"/>
      <c r="K44" s="129"/>
      <c r="L44" s="341"/>
      <c r="M44" s="182"/>
      <c r="N44" s="1734"/>
      <c r="O44" s="129"/>
      <c r="P44" s="129"/>
      <c r="Q44" s="182"/>
      <c r="R44" s="1734"/>
      <c r="S44" s="182"/>
      <c r="T44" s="1735"/>
      <c r="U44" s="182"/>
    </row>
    <row r="45" spans="2:21" s="89" customFormat="1" ht="15.75" customHeight="1">
      <c r="B45" s="1597"/>
      <c r="C45" s="1760" t="s">
        <v>23</v>
      </c>
      <c r="D45" s="1748">
        <v>1</v>
      </c>
      <c r="E45" s="192"/>
      <c r="F45" s="192"/>
      <c r="G45" s="193"/>
      <c r="H45" s="1748">
        <v>1</v>
      </c>
      <c r="I45" s="1749"/>
      <c r="J45" s="192"/>
      <c r="K45" s="192"/>
      <c r="L45" s="345"/>
      <c r="M45" s="193"/>
      <c r="N45" s="1748"/>
      <c r="O45" s="192"/>
      <c r="P45" s="192"/>
      <c r="Q45" s="193"/>
      <c r="R45" s="1748">
        <v>1</v>
      </c>
      <c r="S45" s="193"/>
      <c r="T45" s="1749"/>
      <c r="U45" s="193"/>
    </row>
    <row r="46" spans="2:21" s="89" customFormat="1" ht="15.75" customHeight="1">
      <c r="B46" s="1763" t="s">
        <v>26</v>
      </c>
      <c r="C46" s="1764"/>
      <c r="D46" s="1765">
        <f aca="true" t="shared" si="9" ref="D46:U46">SUM(D42,D39,D34,D31,D27,D21,D15)</f>
        <v>188</v>
      </c>
      <c r="E46" s="1766">
        <f t="shared" si="9"/>
        <v>2</v>
      </c>
      <c r="F46" s="1766">
        <f t="shared" si="9"/>
        <v>3</v>
      </c>
      <c r="G46" s="1767">
        <f t="shared" si="9"/>
        <v>1</v>
      </c>
      <c r="H46" s="1765">
        <f t="shared" si="9"/>
        <v>99</v>
      </c>
      <c r="I46" s="1766">
        <f>SUM(I42,I39,I34,I31,I27,I21,I15)</f>
        <v>17</v>
      </c>
      <c r="J46" s="1766">
        <f>SUM(J42,J39,J34,J31,J27,J21,J15)</f>
        <v>0</v>
      </c>
      <c r="K46" s="1766">
        <f t="shared" si="9"/>
        <v>0</v>
      </c>
      <c r="L46" s="1768">
        <f t="shared" si="9"/>
        <v>0</v>
      </c>
      <c r="M46" s="1767">
        <f t="shared" si="9"/>
        <v>0</v>
      </c>
      <c r="N46" s="1765">
        <f t="shared" si="9"/>
        <v>24</v>
      </c>
      <c r="O46" s="1766">
        <f t="shared" si="9"/>
        <v>0</v>
      </c>
      <c r="P46" s="1766">
        <f t="shared" si="9"/>
        <v>1</v>
      </c>
      <c r="Q46" s="1767">
        <f t="shared" si="9"/>
        <v>0</v>
      </c>
      <c r="R46" s="1765">
        <f t="shared" si="9"/>
        <v>99</v>
      </c>
      <c r="S46" s="1767">
        <f t="shared" si="9"/>
        <v>0</v>
      </c>
      <c r="T46" s="1769">
        <f t="shared" si="9"/>
        <v>10</v>
      </c>
      <c r="U46" s="1767">
        <f t="shared" si="9"/>
        <v>0</v>
      </c>
    </row>
    <row r="47" spans="2:21" s="89" customFormat="1" ht="15.75" customHeight="1">
      <c r="B47" s="1770" t="s">
        <v>1</v>
      </c>
      <c r="C47" s="1771" t="s">
        <v>24</v>
      </c>
      <c r="D47" s="1772"/>
      <c r="E47" s="123"/>
      <c r="F47" s="123">
        <v>2</v>
      </c>
      <c r="G47" s="181"/>
      <c r="H47" s="1772"/>
      <c r="I47" s="1773"/>
      <c r="J47" s="123"/>
      <c r="K47" s="123">
        <v>2</v>
      </c>
      <c r="L47" s="340"/>
      <c r="M47" s="181"/>
      <c r="N47" s="1772"/>
      <c r="O47" s="123"/>
      <c r="P47" s="123"/>
      <c r="Q47" s="181"/>
      <c r="R47" s="1772"/>
      <c r="S47" s="181">
        <v>2</v>
      </c>
      <c r="T47" s="1773"/>
      <c r="U47" s="181"/>
    </row>
    <row r="48" spans="2:21" s="89" customFormat="1" ht="15.75" customHeight="1">
      <c r="B48" s="1774"/>
      <c r="C48" s="1760" t="s">
        <v>25</v>
      </c>
      <c r="D48" s="1748"/>
      <c r="E48" s="192"/>
      <c r="F48" s="192">
        <v>1</v>
      </c>
      <c r="G48" s="193"/>
      <c r="H48" s="1748"/>
      <c r="I48" s="1749"/>
      <c r="J48" s="192"/>
      <c r="K48" s="192"/>
      <c r="L48" s="345"/>
      <c r="M48" s="193"/>
      <c r="N48" s="1748"/>
      <c r="O48" s="192"/>
      <c r="P48" s="192"/>
      <c r="Q48" s="193"/>
      <c r="R48" s="1748"/>
      <c r="S48" s="193"/>
      <c r="T48" s="1749"/>
      <c r="U48" s="193"/>
    </row>
    <row r="49" ht="13.5">
      <c r="C49" s="1697"/>
    </row>
  </sheetData>
  <sheetProtection/>
  <mergeCells count="29">
    <mergeCell ref="B47:B48"/>
    <mergeCell ref="B27:B30"/>
    <mergeCell ref="B31:B33"/>
    <mergeCell ref="B34:B38"/>
    <mergeCell ref="B39:B41"/>
    <mergeCell ref="B42:B45"/>
    <mergeCell ref="B46:C46"/>
    <mergeCell ref="T3:T4"/>
    <mergeCell ref="U3:U4"/>
    <mergeCell ref="B5:C5"/>
    <mergeCell ref="B6:B14"/>
    <mergeCell ref="B15:B20"/>
    <mergeCell ref="B21:B26"/>
    <mergeCell ref="H3:J3"/>
    <mergeCell ref="K3:M3"/>
    <mergeCell ref="N3:O3"/>
    <mergeCell ref="P3:Q3"/>
    <mergeCell ref="R3:R4"/>
    <mergeCell ref="S3:S4"/>
    <mergeCell ref="B1:K1"/>
    <mergeCell ref="R1:U1"/>
    <mergeCell ref="B2:C4"/>
    <mergeCell ref="D2:G2"/>
    <mergeCell ref="H2:M2"/>
    <mergeCell ref="N2:Q2"/>
    <mergeCell ref="R2:S2"/>
    <mergeCell ref="T2:U2"/>
    <mergeCell ref="D3:E3"/>
    <mergeCell ref="F3:G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37"/>
  <sheetViews>
    <sheetView view="pageBreakPreview" zoomScaleSheetLayoutView="100" zoomScalePageLayoutView="0" workbookViewId="0" topLeftCell="A1">
      <pane xSplit="3" ySplit="3" topLeftCell="D16" activePane="bottomRight" state="frozen"/>
      <selection pane="topLeft" activeCell="W2" sqref="W2:AH3"/>
      <selection pane="topRight" activeCell="W2" sqref="W2:AH3"/>
      <selection pane="bottomLeft" activeCell="W2" sqref="W2:AH3"/>
      <selection pane="bottomRight" activeCell="T1" sqref="T1:T16384"/>
    </sheetView>
  </sheetViews>
  <sheetFormatPr defaultColWidth="8.796875" defaultRowHeight="14.25"/>
  <cols>
    <col min="1" max="1" width="1.59765625" style="196" customWidth="1"/>
    <col min="2" max="2" width="7.5" style="196" customWidth="1"/>
    <col min="3" max="3" width="4.5" style="196" customWidth="1"/>
    <col min="4" max="6" width="4.59765625" style="196" customWidth="1"/>
    <col min="7" max="7" width="5.09765625" style="1778" customWidth="1"/>
    <col min="8" max="10" width="4.59765625" style="196" customWidth="1"/>
    <col min="11" max="11" width="5.09765625" style="1778" customWidth="1"/>
    <col min="12" max="14" width="4.59765625" style="196" customWidth="1"/>
    <col min="15" max="15" width="5.09765625" style="1778" customWidth="1"/>
    <col min="16" max="18" width="4.59765625" style="196" customWidth="1"/>
    <col min="19" max="19" width="5.09765625" style="1778" customWidth="1"/>
    <col min="20" max="22" width="4.59765625" style="196" customWidth="1"/>
    <col min="23" max="23" width="5.09765625" style="1778" customWidth="1"/>
    <col min="24" max="26" width="4.59765625" style="196" customWidth="1"/>
    <col min="27" max="27" width="5.09765625" style="1778" customWidth="1"/>
    <col min="28" max="30" width="4.59765625" style="196" customWidth="1"/>
    <col min="31" max="31" width="5.09765625" style="1778" customWidth="1"/>
    <col min="32" max="34" width="4.59765625" style="196" customWidth="1"/>
    <col min="35" max="35" width="5.09765625" style="1778" customWidth="1"/>
    <col min="36" max="38" width="4.59765625" style="196" customWidth="1"/>
    <col min="39" max="39" width="5.09765625" style="1778" customWidth="1"/>
    <col min="40" max="16384" width="9" style="196" customWidth="1"/>
  </cols>
  <sheetData>
    <row r="1" spans="2:19" ht="24" customHeight="1">
      <c r="B1" s="1776" t="s">
        <v>801</v>
      </c>
      <c r="C1" s="1776"/>
      <c r="D1" s="1776"/>
      <c r="E1" s="1776"/>
      <c r="F1" s="1776"/>
      <c r="G1" s="1776"/>
      <c r="H1" s="1776"/>
      <c r="I1" s="1776"/>
      <c r="J1" s="1776"/>
      <c r="K1" s="1776"/>
      <c r="L1" s="1776"/>
      <c r="M1" s="1776"/>
      <c r="N1" s="1776"/>
      <c r="O1" s="1776"/>
      <c r="P1" s="1776"/>
      <c r="Q1" s="1776"/>
      <c r="R1" s="258"/>
      <c r="S1" s="1777"/>
    </row>
    <row r="2" spans="2:39" ht="17.25" customHeight="1">
      <c r="B2" s="1779"/>
      <c r="C2" s="1780"/>
      <c r="D2" s="1781" t="s">
        <v>802</v>
      </c>
      <c r="E2" s="1782"/>
      <c r="F2" s="1782"/>
      <c r="G2" s="1783"/>
      <c r="H2" s="777" t="s">
        <v>803</v>
      </c>
      <c r="I2" s="769"/>
      <c r="J2" s="769"/>
      <c r="K2" s="770"/>
      <c r="L2" s="777" t="s">
        <v>804</v>
      </c>
      <c r="M2" s="769"/>
      <c r="N2" s="769"/>
      <c r="O2" s="770"/>
      <c r="P2" s="777" t="s">
        <v>805</v>
      </c>
      <c r="Q2" s="769"/>
      <c r="R2" s="769"/>
      <c r="S2" s="770"/>
      <c r="T2" s="777" t="s">
        <v>806</v>
      </c>
      <c r="U2" s="769"/>
      <c r="V2" s="769"/>
      <c r="W2" s="770"/>
      <c r="X2" s="777" t="s">
        <v>807</v>
      </c>
      <c r="Y2" s="769"/>
      <c r="Z2" s="769"/>
      <c r="AA2" s="770"/>
      <c r="AB2" s="777" t="s">
        <v>808</v>
      </c>
      <c r="AC2" s="769"/>
      <c r="AD2" s="769"/>
      <c r="AE2" s="770"/>
      <c r="AF2" s="777" t="s">
        <v>809</v>
      </c>
      <c r="AG2" s="769"/>
      <c r="AH2" s="769"/>
      <c r="AI2" s="770"/>
      <c r="AJ2" s="1784" t="s">
        <v>155</v>
      </c>
      <c r="AK2" s="1785"/>
      <c r="AL2" s="1785"/>
      <c r="AM2" s="1786"/>
    </row>
    <row r="3" spans="2:39" ht="54" customHeight="1">
      <c r="B3" s="1787" t="s">
        <v>810</v>
      </c>
      <c r="C3" s="1788" t="s">
        <v>811</v>
      </c>
      <c r="D3" s="1789" t="s">
        <v>812</v>
      </c>
      <c r="E3" s="1790" t="s">
        <v>813</v>
      </c>
      <c r="F3" s="1790" t="s">
        <v>814</v>
      </c>
      <c r="G3" s="1791" t="s">
        <v>815</v>
      </c>
      <c r="H3" s="1792" t="s">
        <v>812</v>
      </c>
      <c r="I3" s="639" t="s">
        <v>813</v>
      </c>
      <c r="J3" s="639" t="s">
        <v>814</v>
      </c>
      <c r="K3" s="1793" t="s">
        <v>815</v>
      </c>
      <c r="L3" s="1792" t="s">
        <v>812</v>
      </c>
      <c r="M3" s="639" t="s">
        <v>813</v>
      </c>
      <c r="N3" s="639" t="s">
        <v>814</v>
      </c>
      <c r="O3" s="1793" t="s">
        <v>815</v>
      </c>
      <c r="P3" s="1792" t="s">
        <v>812</v>
      </c>
      <c r="Q3" s="639" t="s">
        <v>813</v>
      </c>
      <c r="R3" s="639" t="s">
        <v>814</v>
      </c>
      <c r="S3" s="1793" t="s">
        <v>815</v>
      </c>
      <c r="T3" s="1792" t="s">
        <v>812</v>
      </c>
      <c r="U3" s="639" t="s">
        <v>813</v>
      </c>
      <c r="V3" s="639" t="s">
        <v>814</v>
      </c>
      <c r="W3" s="1793" t="s">
        <v>815</v>
      </c>
      <c r="X3" s="1792" t="s">
        <v>812</v>
      </c>
      <c r="Y3" s="639" t="s">
        <v>813</v>
      </c>
      <c r="Z3" s="639" t="s">
        <v>814</v>
      </c>
      <c r="AA3" s="1793" t="s">
        <v>815</v>
      </c>
      <c r="AB3" s="1792" t="s">
        <v>812</v>
      </c>
      <c r="AC3" s="639" t="s">
        <v>813</v>
      </c>
      <c r="AD3" s="639" t="s">
        <v>814</v>
      </c>
      <c r="AE3" s="1793" t="s">
        <v>815</v>
      </c>
      <c r="AF3" s="1792" t="s">
        <v>812</v>
      </c>
      <c r="AG3" s="639" t="s">
        <v>813</v>
      </c>
      <c r="AH3" s="639" t="s">
        <v>814</v>
      </c>
      <c r="AI3" s="1793" t="s">
        <v>815</v>
      </c>
      <c r="AJ3" s="1794" t="s">
        <v>812</v>
      </c>
      <c r="AK3" s="1795" t="s">
        <v>813</v>
      </c>
      <c r="AL3" s="1795" t="s">
        <v>814</v>
      </c>
      <c r="AM3" s="1796" t="s">
        <v>815</v>
      </c>
    </row>
    <row r="4" spans="1:39" ht="15.75" customHeight="1">
      <c r="A4" s="258"/>
      <c r="B4" s="1518" t="s">
        <v>816</v>
      </c>
      <c r="C4" s="1797" t="s">
        <v>817</v>
      </c>
      <c r="D4" s="1798"/>
      <c r="E4" s="1799"/>
      <c r="F4" s="1799"/>
      <c r="G4" s="1800" t="s">
        <v>818</v>
      </c>
      <c r="H4" s="1801">
        <v>30</v>
      </c>
      <c r="I4" s="1802">
        <v>23</v>
      </c>
      <c r="J4" s="1802">
        <v>8</v>
      </c>
      <c r="K4" s="1803">
        <v>34.78260869565217</v>
      </c>
      <c r="L4" s="1801">
        <v>7</v>
      </c>
      <c r="M4" s="1802">
        <v>6</v>
      </c>
      <c r="N4" s="1802">
        <v>2</v>
      </c>
      <c r="O4" s="1803">
        <v>33.33333333333333</v>
      </c>
      <c r="P4" s="1801">
        <v>12</v>
      </c>
      <c r="Q4" s="1802">
        <v>12</v>
      </c>
      <c r="R4" s="1802">
        <v>4</v>
      </c>
      <c r="S4" s="1803">
        <v>33.33333333333333</v>
      </c>
      <c r="T4" s="1801">
        <v>49</v>
      </c>
      <c r="U4" s="1802">
        <v>44</v>
      </c>
      <c r="V4" s="1802">
        <v>9</v>
      </c>
      <c r="W4" s="1803">
        <v>20.454545454545457</v>
      </c>
      <c r="X4" s="1801">
        <v>3</v>
      </c>
      <c r="Y4" s="1802">
        <v>2</v>
      </c>
      <c r="Z4" s="1802">
        <v>0</v>
      </c>
      <c r="AA4" s="1803">
        <v>0</v>
      </c>
      <c r="AB4" s="1798"/>
      <c r="AC4" s="1799"/>
      <c r="AD4" s="1799"/>
      <c r="AE4" s="1804"/>
      <c r="AF4" s="1798"/>
      <c r="AG4" s="1799"/>
      <c r="AH4" s="1799"/>
      <c r="AI4" s="1804"/>
      <c r="AJ4" s="1805">
        <v>114</v>
      </c>
      <c r="AK4" s="1806">
        <v>96</v>
      </c>
      <c r="AL4" s="1806">
        <v>25</v>
      </c>
      <c r="AM4" s="1807">
        <v>26</v>
      </c>
    </row>
    <row r="5" spans="1:39" ht="15.75" customHeight="1">
      <c r="A5" s="258"/>
      <c r="B5" s="1523"/>
      <c r="C5" s="1808" t="s">
        <v>819</v>
      </c>
      <c r="D5" s="1809"/>
      <c r="E5" s="1810"/>
      <c r="F5" s="1810"/>
      <c r="G5" s="1811" t="s">
        <v>818</v>
      </c>
      <c r="H5" s="1812">
        <v>9</v>
      </c>
      <c r="I5" s="1813">
        <v>8</v>
      </c>
      <c r="J5" s="1813">
        <v>0</v>
      </c>
      <c r="K5" s="1814">
        <v>0</v>
      </c>
      <c r="L5" s="1812"/>
      <c r="M5" s="1813"/>
      <c r="N5" s="1813"/>
      <c r="O5" s="1814"/>
      <c r="P5" s="1812"/>
      <c r="Q5" s="1813"/>
      <c r="R5" s="1813"/>
      <c r="S5" s="1814" t="s">
        <v>818</v>
      </c>
      <c r="T5" s="1812">
        <v>38</v>
      </c>
      <c r="U5" s="1813">
        <v>33</v>
      </c>
      <c r="V5" s="1813">
        <v>10</v>
      </c>
      <c r="W5" s="1814">
        <v>30.303030303030305</v>
      </c>
      <c r="X5" s="1812">
        <v>1</v>
      </c>
      <c r="Y5" s="1813">
        <v>1</v>
      </c>
      <c r="Z5" s="1813">
        <v>1</v>
      </c>
      <c r="AA5" s="1814">
        <v>100</v>
      </c>
      <c r="AB5" s="1812">
        <v>50</v>
      </c>
      <c r="AC5" s="1813">
        <v>46</v>
      </c>
      <c r="AD5" s="1813">
        <v>22</v>
      </c>
      <c r="AE5" s="1815">
        <v>47.82608695652174</v>
      </c>
      <c r="AF5" s="1812">
        <v>9</v>
      </c>
      <c r="AG5" s="1813">
        <v>8</v>
      </c>
      <c r="AH5" s="1813">
        <v>6</v>
      </c>
      <c r="AI5" s="1815">
        <v>75</v>
      </c>
      <c r="AJ5" s="1816">
        <v>95</v>
      </c>
      <c r="AK5" s="1817">
        <v>85</v>
      </c>
      <c r="AL5" s="1817">
        <v>31</v>
      </c>
      <c r="AM5" s="1818">
        <v>36.5</v>
      </c>
    </row>
    <row r="6" spans="1:39" ht="15.75" customHeight="1">
      <c r="A6" s="258"/>
      <c r="B6" s="1518" t="s">
        <v>820</v>
      </c>
      <c r="C6" s="1797" t="s">
        <v>817</v>
      </c>
      <c r="D6" s="1819">
        <v>7</v>
      </c>
      <c r="E6" s="1820">
        <v>6</v>
      </c>
      <c r="F6" s="1820">
        <v>0</v>
      </c>
      <c r="G6" s="1821">
        <v>0</v>
      </c>
      <c r="H6" s="1801">
        <v>24</v>
      </c>
      <c r="I6" s="1802">
        <v>24</v>
      </c>
      <c r="J6" s="1802">
        <v>9</v>
      </c>
      <c r="K6" s="1803">
        <v>37.5</v>
      </c>
      <c r="L6" s="1801">
        <v>6</v>
      </c>
      <c r="M6" s="1802">
        <v>6</v>
      </c>
      <c r="N6" s="1802">
        <v>2</v>
      </c>
      <c r="O6" s="1803">
        <v>33.33333333333333</v>
      </c>
      <c r="P6" s="1801">
        <v>10</v>
      </c>
      <c r="Q6" s="1802">
        <v>8</v>
      </c>
      <c r="R6" s="1802">
        <v>1</v>
      </c>
      <c r="S6" s="1803">
        <v>12.5</v>
      </c>
      <c r="T6" s="1801">
        <v>53</v>
      </c>
      <c r="U6" s="1802">
        <v>46</v>
      </c>
      <c r="V6" s="1802">
        <v>14</v>
      </c>
      <c r="W6" s="1803">
        <v>30.434782608695656</v>
      </c>
      <c r="X6" s="1801">
        <v>13</v>
      </c>
      <c r="Y6" s="1802">
        <v>10</v>
      </c>
      <c r="Z6" s="1802">
        <v>5</v>
      </c>
      <c r="AA6" s="1803">
        <v>50</v>
      </c>
      <c r="AB6" s="1798"/>
      <c r="AC6" s="1799"/>
      <c r="AD6" s="1799"/>
      <c r="AE6" s="1804"/>
      <c r="AF6" s="1798"/>
      <c r="AG6" s="1799"/>
      <c r="AH6" s="1799"/>
      <c r="AI6" s="1804"/>
      <c r="AJ6" s="1805">
        <v>92</v>
      </c>
      <c r="AK6" s="1806">
        <v>84</v>
      </c>
      <c r="AL6" s="1806">
        <v>21</v>
      </c>
      <c r="AM6" s="1807">
        <v>25</v>
      </c>
    </row>
    <row r="7" spans="1:39" ht="15.75" customHeight="1">
      <c r="A7" s="258"/>
      <c r="B7" s="1523"/>
      <c r="C7" s="1808" t="s">
        <v>819</v>
      </c>
      <c r="D7" s="1809"/>
      <c r="E7" s="1810"/>
      <c r="F7" s="1810"/>
      <c r="G7" s="1811"/>
      <c r="H7" s="1812">
        <v>6</v>
      </c>
      <c r="I7" s="1813">
        <v>5</v>
      </c>
      <c r="J7" s="1813">
        <v>0</v>
      </c>
      <c r="K7" s="1814">
        <v>0</v>
      </c>
      <c r="L7" s="1812"/>
      <c r="M7" s="1813"/>
      <c r="N7" s="1813"/>
      <c r="O7" s="1814"/>
      <c r="P7" s="1812">
        <v>1</v>
      </c>
      <c r="Q7" s="1813">
        <v>1</v>
      </c>
      <c r="R7" s="1813">
        <v>0</v>
      </c>
      <c r="S7" s="1814">
        <v>0</v>
      </c>
      <c r="T7" s="1812">
        <v>48</v>
      </c>
      <c r="U7" s="1813">
        <v>38</v>
      </c>
      <c r="V7" s="1813">
        <v>11</v>
      </c>
      <c r="W7" s="1814">
        <v>28.947368421052634</v>
      </c>
      <c r="X7" s="1812">
        <v>2</v>
      </c>
      <c r="Y7" s="1813">
        <v>2</v>
      </c>
      <c r="Z7" s="1813">
        <v>1</v>
      </c>
      <c r="AA7" s="1814">
        <v>50</v>
      </c>
      <c r="AB7" s="1812">
        <v>44</v>
      </c>
      <c r="AC7" s="1813">
        <v>38</v>
      </c>
      <c r="AD7" s="1813">
        <v>15</v>
      </c>
      <c r="AE7" s="1815">
        <v>39.473684210526315</v>
      </c>
      <c r="AF7" s="1812">
        <v>7</v>
      </c>
      <c r="AG7" s="1813">
        <v>5</v>
      </c>
      <c r="AH7" s="1813">
        <v>5</v>
      </c>
      <c r="AI7" s="1815">
        <v>100</v>
      </c>
      <c r="AJ7" s="1816">
        <v>105</v>
      </c>
      <c r="AK7" s="1817">
        <v>94</v>
      </c>
      <c r="AL7" s="1817">
        <v>39</v>
      </c>
      <c r="AM7" s="1818">
        <v>41.48936170212766</v>
      </c>
    </row>
    <row r="8" spans="1:39" ht="15.75" customHeight="1">
      <c r="A8" s="258"/>
      <c r="B8" s="1518" t="s">
        <v>821</v>
      </c>
      <c r="C8" s="1797" t="s">
        <v>822</v>
      </c>
      <c r="D8" s="1822">
        <v>8</v>
      </c>
      <c r="E8" s="1823">
        <v>8</v>
      </c>
      <c r="F8" s="1823">
        <v>0</v>
      </c>
      <c r="G8" s="1824">
        <v>0</v>
      </c>
      <c r="H8" s="1822">
        <v>25</v>
      </c>
      <c r="I8" s="1823">
        <v>22</v>
      </c>
      <c r="J8" s="1823">
        <v>3</v>
      </c>
      <c r="K8" s="1824">
        <v>13.636363636363635</v>
      </c>
      <c r="L8" s="1822">
        <v>4</v>
      </c>
      <c r="M8" s="1823">
        <v>4</v>
      </c>
      <c r="N8" s="1823">
        <v>1</v>
      </c>
      <c r="O8" s="1824">
        <v>25</v>
      </c>
      <c r="P8" s="1822">
        <v>10</v>
      </c>
      <c r="Q8" s="1823">
        <v>9</v>
      </c>
      <c r="R8" s="1823">
        <v>2</v>
      </c>
      <c r="S8" s="1824">
        <v>22.22222222222222</v>
      </c>
      <c r="T8" s="1801">
        <v>49</v>
      </c>
      <c r="U8" s="1802">
        <v>37</v>
      </c>
      <c r="V8" s="1802">
        <v>9</v>
      </c>
      <c r="W8" s="1803">
        <v>24.324324324324326</v>
      </c>
      <c r="X8" s="1801">
        <v>13</v>
      </c>
      <c r="Y8" s="1802">
        <v>12</v>
      </c>
      <c r="Z8" s="1802">
        <v>5</v>
      </c>
      <c r="AA8" s="1803">
        <v>41.66666666666667</v>
      </c>
      <c r="AB8" s="1798"/>
      <c r="AC8" s="1799"/>
      <c r="AD8" s="1799"/>
      <c r="AE8" s="1804"/>
      <c r="AF8" s="1798"/>
      <c r="AG8" s="1799"/>
      <c r="AH8" s="1799"/>
      <c r="AI8" s="1804"/>
      <c r="AJ8" s="1805">
        <v>113</v>
      </c>
      <c r="AK8" s="1806">
        <v>99</v>
      </c>
      <c r="AL8" s="1806">
        <v>25</v>
      </c>
      <c r="AM8" s="1807">
        <v>25.252525252525253</v>
      </c>
    </row>
    <row r="9" spans="1:39" ht="15.75" customHeight="1">
      <c r="A9" s="258"/>
      <c r="B9" s="1523"/>
      <c r="C9" s="1808" t="s">
        <v>823</v>
      </c>
      <c r="D9" s="1825"/>
      <c r="E9" s="1826"/>
      <c r="F9" s="1826"/>
      <c r="G9" s="1827"/>
      <c r="H9" s="1828">
        <v>5</v>
      </c>
      <c r="I9" s="1829">
        <v>4</v>
      </c>
      <c r="J9" s="1829">
        <v>1</v>
      </c>
      <c r="K9" s="1830">
        <v>25</v>
      </c>
      <c r="L9" s="1828"/>
      <c r="M9" s="1829"/>
      <c r="N9" s="1829"/>
      <c r="O9" s="1830" t="s">
        <v>818</v>
      </c>
      <c r="P9" s="1828">
        <v>2</v>
      </c>
      <c r="Q9" s="1829">
        <v>2</v>
      </c>
      <c r="R9" s="1829">
        <v>1</v>
      </c>
      <c r="S9" s="1830">
        <v>50</v>
      </c>
      <c r="T9" s="1812">
        <v>45</v>
      </c>
      <c r="U9" s="1813">
        <v>41</v>
      </c>
      <c r="V9" s="1813">
        <v>14</v>
      </c>
      <c r="W9" s="1814">
        <v>34.146341463414636</v>
      </c>
      <c r="X9" s="1828"/>
      <c r="Y9" s="1829"/>
      <c r="Z9" s="1829"/>
      <c r="AA9" s="1830" t="s">
        <v>818</v>
      </c>
      <c r="AB9" s="1828">
        <v>44</v>
      </c>
      <c r="AC9" s="1829">
        <v>36</v>
      </c>
      <c r="AD9" s="1829">
        <v>16</v>
      </c>
      <c r="AE9" s="1830">
        <v>44.44444444444444</v>
      </c>
      <c r="AF9" s="1828">
        <v>5</v>
      </c>
      <c r="AG9" s="1829">
        <v>5</v>
      </c>
      <c r="AH9" s="1829">
        <v>4</v>
      </c>
      <c r="AI9" s="1815">
        <v>80</v>
      </c>
      <c r="AJ9" s="1831">
        <v>108</v>
      </c>
      <c r="AK9" s="1832">
        <v>89</v>
      </c>
      <c r="AL9" s="1832">
        <v>34</v>
      </c>
      <c r="AM9" s="1818">
        <v>38.20224719101123</v>
      </c>
    </row>
    <row r="10" spans="1:39" ht="15.75" customHeight="1">
      <c r="A10" s="258"/>
      <c r="B10" s="1518" t="s">
        <v>824</v>
      </c>
      <c r="C10" s="1833" t="s">
        <v>817</v>
      </c>
      <c r="D10" s="1822">
        <v>4</v>
      </c>
      <c r="E10" s="1823">
        <v>4</v>
      </c>
      <c r="F10" s="1823">
        <v>2</v>
      </c>
      <c r="G10" s="1824">
        <v>50</v>
      </c>
      <c r="H10" s="1822">
        <v>18</v>
      </c>
      <c r="I10" s="1823">
        <v>15</v>
      </c>
      <c r="J10" s="1823">
        <v>3</v>
      </c>
      <c r="K10" s="1824">
        <v>20</v>
      </c>
      <c r="L10" s="1822">
        <v>6</v>
      </c>
      <c r="M10" s="1823">
        <v>6</v>
      </c>
      <c r="N10" s="1823">
        <v>1</v>
      </c>
      <c r="O10" s="1824">
        <v>16.666666666666664</v>
      </c>
      <c r="P10" s="1822">
        <v>12</v>
      </c>
      <c r="Q10" s="1823">
        <v>12</v>
      </c>
      <c r="R10" s="1823">
        <v>5</v>
      </c>
      <c r="S10" s="1824">
        <v>41.66666666666667</v>
      </c>
      <c r="T10" s="1822">
        <v>43</v>
      </c>
      <c r="U10" s="1823">
        <v>41</v>
      </c>
      <c r="V10" s="1823">
        <v>9</v>
      </c>
      <c r="W10" s="1824">
        <v>21.951219512195124</v>
      </c>
      <c r="X10" s="1834">
        <v>9</v>
      </c>
      <c r="Y10" s="1835">
        <v>8</v>
      </c>
      <c r="Z10" s="1835">
        <v>2</v>
      </c>
      <c r="AA10" s="1824">
        <v>25</v>
      </c>
      <c r="AB10" s="1836"/>
      <c r="AC10" s="1837"/>
      <c r="AD10" s="1837"/>
      <c r="AE10" s="1838"/>
      <c r="AF10" s="1836"/>
      <c r="AG10" s="1837"/>
      <c r="AH10" s="1837"/>
      <c r="AI10" s="1839"/>
      <c r="AJ10" s="1805">
        <v>102</v>
      </c>
      <c r="AK10" s="1806">
        <v>86</v>
      </c>
      <c r="AL10" s="1806">
        <v>25</v>
      </c>
      <c r="AM10" s="1807">
        <v>29.069767441860467</v>
      </c>
    </row>
    <row r="11" spans="1:39" ht="15.75" customHeight="1">
      <c r="A11" s="258"/>
      <c r="B11" s="1523"/>
      <c r="C11" s="1840" t="s">
        <v>819</v>
      </c>
      <c r="D11" s="1825"/>
      <c r="E11" s="1826"/>
      <c r="F11" s="1826"/>
      <c r="G11" s="1827"/>
      <c r="H11" s="1828">
        <v>4</v>
      </c>
      <c r="I11" s="1829">
        <v>4</v>
      </c>
      <c r="J11" s="1829">
        <v>0</v>
      </c>
      <c r="K11" s="1830">
        <v>0</v>
      </c>
      <c r="L11" s="1828">
        <v>1</v>
      </c>
      <c r="M11" s="1829">
        <v>1</v>
      </c>
      <c r="N11" s="1829">
        <v>0</v>
      </c>
      <c r="O11" s="1830">
        <v>0</v>
      </c>
      <c r="P11" s="1828">
        <v>1</v>
      </c>
      <c r="Q11" s="1829">
        <v>1</v>
      </c>
      <c r="R11" s="1829">
        <v>0</v>
      </c>
      <c r="S11" s="1830">
        <v>0</v>
      </c>
      <c r="T11" s="1828">
        <v>59</v>
      </c>
      <c r="U11" s="1829">
        <v>53</v>
      </c>
      <c r="V11" s="1829">
        <v>17</v>
      </c>
      <c r="W11" s="1830">
        <v>32.075471698113205</v>
      </c>
      <c r="X11" s="1828">
        <v>1</v>
      </c>
      <c r="Y11" s="1829">
        <v>1</v>
      </c>
      <c r="Z11" s="1829">
        <v>0</v>
      </c>
      <c r="AA11" s="1830">
        <v>0</v>
      </c>
      <c r="AB11" s="1828">
        <v>49</v>
      </c>
      <c r="AC11" s="1829">
        <v>47</v>
      </c>
      <c r="AD11" s="1829">
        <v>16</v>
      </c>
      <c r="AE11" s="1830">
        <v>34.04255319148936</v>
      </c>
      <c r="AF11" s="1828">
        <v>8</v>
      </c>
      <c r="AG11" s="1829">
        <v>8</v>
      </c>
      <c r="AH11" s="1829">
        <v>7</v>
      </c>
      <c r="AI11" s="1830">
        <v>87.5</v>
      </c>
      <c r="AJ11" s="1831">
        <v>100</v>
      </c>
      <c r="AK11" s="1832">
        <v>88</v>
      </c>
      <c r="AL11" s="1832">
        <v>34</v>
      </c>
      <c r="AM11" s="1818">
        <v>38.63636363636363</v>
      </c>
    </row>
    <row r="12" spans="1:39" ht="15.75" customHeight="1">
      <c r="A12" s="258"/>
      <c r="B12" s="1518" t="s">
        <v>825</v>
      </c>
      <c r="C12" s="1833" t="s">
        <v>817</v>
      </c>
      <c r="D12" s="1822">
        <v>6</v>
      </c>
      <c r="E12" s="1823">
        <v>6</v>
      </c>
      <c r="F12" s="1823">
        <v>0</v>
      </c>
      <c r="G12" s="1824">
        <v>0</v>
      </c>
      <c r="H12" s="1822">
        <v>23</v>
      </c>
      <c r="I12" s="1823">
        <v>20</v>
      </c>
      <c r="J12" s="1823">
        <v>4</v>
      </c>
      <c r="K12" s="1824">
        <v>20</v>
      </c>
      <c r="L12" s="1822">
        <v>3</v>
      </c>
      <c r="M12" s="1823">
        <v>3</v>
      </c>
      <c r="N12" s="1823">
        <v>0</v>
      </c>
      <c r="O12" s="1824">
        <v>0</v>
      </c>
      <c r="P12" s="1822">
        <v>10</v>
      </c>
      <c r="Q12" s="1823">
        <v>10</v>
      </c>
      <c r="R12" s="1823">
        <v>4</v>
      </c>
      <c r="S12" s="1824">
        <v>40</v>
      </c>
      <c r="T12" s="1822">
        <v>56</v>
      </c>
      <c r="U12" s="1823">
        <v>48</v>
      </c>
      <c r="V12" s="1823">
        <v>11</v>
      </c>
      <c r="W12" s="1824">
        <v>22.916666666666664</v>
      </c>
      <c r="X12" s="1834">
        <v>7</v>
      </c>
      <c r="Y12" s="1835">
        <v>7</v>
      </c>
      <c r="Z12" s="1835">
        <v>3</v>
      </c>
      <c r="AA12" s="1824">
        <v>42.857142857142854</v>
      </c>
      <c r="AB12" s="1836"/>
      <c r="AC12" s="1837"/>
      <c r="AD12" s="1837"/>
      <c r="AE12" s="1838"/>
      <c r="AF12" s="1836"/>
      <c r="AG12" s="1837"/>
      <c r="AH12" s="1837"/>
      <c r="AI12" s="1838"/>
      <c r="AJ12" s="1805">
        <v>52</v>
      </c>
      <c r="AK12" s="1806">
        <v>49</v>
      </c>
      <c r="AL12" s="1806">
        <v>11</v>
      </c>
      <c r="AM12" s="1807">
        <v>22.448979591836736</v>
      </c>
    </row>
    <row r="13" spans="1:39" ht="15.75" customHeight="1">
      <c r="A13" s="258"/>
      <c r="B13" s="1523"/>
      <c r="C13" s="1840" t="s">
        <v>819</v>
      </c>
      <c r="D13" s="1825"/>
      <c r="E13" s="1826"/>
      <c r="F13" s="1826"/>
      <c r="G13" s="1827"/>
      <c r="H13" s="1828">
        <v>1</v>
      </c>
      <c r="I13" s="1829">
        <v>1</v>
      </c>
      <c r="J13" s="1829">
        <v>0</v>
      </c>
      <c r="K13" s="1830">
        <v>0</v>
      </c>
      <c r="L13" s="1828">
        <v>1</v>
      </c>
      <c r="M13" s="1829">
        <v>1</v>
      </c>
      <c r="N13" s="1829">
        <v>0</v>
      </c>
      <c r="O13" s="1830">
        <v>0</v>
      </c>
      <c r="P13" s="1828">
        <v>2</v>
      </c>
      <c r="Q13" s="1829">
        <v>2</v>
      </c>
      <c r="R13" s="1829">
        <v>0</v>
      </c>
      <c r="S13" s="1830">
        <v>0</v>
      </c>
      <c r="T13" s="1828">
        <v>43</v>
      </c>
      <c r="U13" s="1829">
        <v>41</v>
      </c>
      <c r="V13" s="1829">
        <v>20</v>
      </c>
      <c r="W13" s="1830">
        <v>48.78048780487805</v>
      </c>
      <c r="X13" s="1828">
        <v>1</v>
      </c>
      <c r="Y13" s="1829">
        <v>1</v>
      </c>
      <c r="Z13" s="1829">
        <v>0</v>
      </c>
      <c r="AA13" s="1830">
        <v>0</v>
      </c>
      <c r="AB13" s="1828">
        <v>55</v>
      </c>
      <c r="AC13" s="1829">
        <v>51</v>
      </c>
      <c r="AD13" s="1829">
        <v>22</v>
      </c>
      <c r="AE13" s="1830">
        <v>43.13725490196079</v>
      </c>
      <c r="AF13" s="1828">
        <v>7</v>
      </c>
      <c r="AG13" s="1829">
        <v>6</v>
      </c>
      <c r="AH13" s="1829">
        <v>6</v>
      </c>
      <c r="AI13" s="1830">
        <v>100</v>
      </c>
      <c r="AJ13" s="1831">
        <v>117</v>
      </c>
      <c r="AK13" s="1832">
        <v>109</v>
      </c>
      <c r="AL13" s="1832">
        <v>40</v>
      </c>
      <c r="AM13" s="1818">
        <v>36.69724770642202</v>
      </c>
    </row>
    <row r="14" spans="1:39" ht="15.75" customHeight="1">
      <c r="A14" s="258"/>
      <c r="B14" s="1518" t="s">
        <v>826</v>
      </c>
      <c r="C14" s="1833" t="s">
        <v>817</v>
      </c>
      <c r="D14" s="1822">
        <v>6</v>
      </c>
      <c r="E14" s="1823">
        <v>5</v>
      </c>
      <c r="F14" s="1823">
        <v>0</v>
      </c>
      <c r="G14" s="1824">
        <v>0</v>
      </c>
      <c r="H14" s="1822">
        <v>32</v>
      </c>
      <c r="I14" s="1823">
        <v>27</v>
      </c>
      <c r="J14" s="1823">
        <v>7</v>
      </c>
      <c r="K14" s="1824">
        <v>25.925925925925924</v>
      </c>
      <c r="L14" s="1822">
        <v>5</v>
      </c>
      <c r="M14" s="1823">
        <v>5</v>
      </c>
      <c r="N14" s="1823">
        <v>4</v>
      </c>
      <c r="O14" s="1824">
        <v>80</v>
      </c>
      <c r="P14" s="1822">
        <v>6</v>
      </c>
      <c r="Q14" s="1823">
        <v>3</v>
      </c>
      <c r="R14" s="1823">
        <v>2</v>
      </c>
      <c r="S14" s="1824">
        <v>66.66666666666666</v>
      </c>
      <c r="T14" s="1822">
        <v>57</v>
      </c>
      <c r="U14" s="1823">
        <v>51</v>
      </c>
      <c r="V14" s="1823">
        <v>13</v>
      </c>
      <c r="W14" s="1824">
        <v>25.49019607843137</v>
      </c>
      <c r="X14" s="1834">
        <v>10</v>
      </c>
      <c r="Y14" s="1835">
        <v>10</v>
      </c>
      <c r="Z14" s="1835">
        <v>2</v>
      </c>
      <c r="AA14" s="1824">
        <v>20</v>
      </c>
      <c r="AB14" s="1836"/>
      <c r="AC14" s="1837"/>
      <c r="AD14" s="1837"/>
      <c r="AE14" s="1838"/>
      <c r="AF14" s="1836"/>
      <c r="AG14" s="1837"/>
      <c r="AH14" s="1837"/>
      <c r="AI14" s="1838"/>
      <c r="AJ14" s="1805">
        <v>105</v>
      </c>
      <c r="AK14" s="1806">
        <v>94</v>
      </c>
      <c r="AL14" s="1806">
        <v>22</v>
      </c>
      <c r="AM14" s="1807">
        <v>23.4</v>
      </c>
    </row>
    <row r="15" spans="1:39" ht="15.75" customHeight="1">
      <c r="A15" s="258"/>
      <c r="B15" s="1523"/>
      <c r="C15" s="1840" t="s">
        <v>819</v>
      </c>
      <c r="D15" s="1825"/>
      <c r="E15" s="1826"/>
      <c r="F15" s="1826"/>
      <c r="G15" s="1827"/>
      <c r="H15" s="1828"/>
      <c r="I15" s="1829"/>
      <c r="J15" s="1829"/>
      <c r="K15" s="1830" t="s">
        <v>818</v>
      </c>
      <c r="L15" s="1828"/>
      <c r="M15" s="1829"/>
      <c r="N15" s="1829"/>
      <c r="O15" s="1830" t="s">
        <v>818</v>
      </c>
      <c r="P15" s="1828">
        <v>1</v>
      </c>
      <c r="Q15" s="1829">
        <v>1</v>
      </c>
      <c r="R15" s="1829">
        <v>1</v>
      </c>
      <c r="S15" s="1830">
        <v>100</v>
      </c>
      <c r="T15" s="1828">
        <v>59</v>
      </c>
      <c r="U15" s="1829">
        <v>53</v>
      </c>
      <c r="V15" s="1829">
        <v>26</v>
      </c>
      <c r="W15" s="1830">
        <v>49.056603773584904</v>
      </c>
      <c r="X15" s="1828">
        <v>6</v>
      </c>
      <c r="Y15" s="1829">
        <v>6</v>
      </c>
      <c r="Z15" s="1829">
        <v>5</v>
      </c>
      <c r="AA15" s="1841">
        <v>83.33333333333334</v>
      </c>
      <c r="AB15" s="1828">
        <v>56</v>
      </c>
      <c r="AC15" s="1829">
        <v>49</v>
      </c>
      <c r="AD15" s="1829">
        <v>14</v>
      </c>
      <c r="AE15" s="1830">
        <v>28.57142857142857</v>
      </c>
      <c r="AF15" s="1828">
        <v>10</v>
      </c>
      <c r="AG15" s="1829">
        <v>9</v>
      </c>
      <c r="AH15" s="1829">
        <v>5</v>
      </c>
      <c r="AI15" s="1830">
        <v>55.55555555555556</v>
      </c>
      <c r="AJ15" s="1831">
        <v>110</v>
      </c>
      <c r="AK15" s="1832">
        <v>103</v>
      </c>
      <c r="AL15" s="1832">
        <v>48</v>
      </c>
      <c r="AM15" s="1818">
        <v>46.6</v>
      </c>
    </row>
    <row r="16" spans="1:39" ht="15.75" customHeight="1">
      <c r="A16" s="258"/>
      <c r="B16" s="1518" t="s">
        <v>827</v>
      </c>
      <c r="C16" s="1833" t="s">
        <v>817</v>
      </c>
      <c r="D16" s="1822">
        <v>4</v>
      </c>
      <c r="E16" s="1823">
        <v>4</v>
      </c>
      <c r="F16" s="1823">
        <v>1</v>
      </c>
      <c r="G16" s="1824">
        <f>F16/E16*100</f>
        <v>25</v>
      </c>
      <c r="H16" s="1822">
        <v>36</v>
      </c>
      <c r="I16" s="1823">
        <v>31</v>
      </c>
      <c r="J16" s="1823">
        <v>6</v>
      </c>
      <c r="K16" s="1824">
        <v>19.35483870967742</v>
      </c>
      <c r="L16" s="1822">
        <v>4</v>
      </c>
      <c r="M16" s="1823">
        <v>4</v>
      </c>
      <c r="N16" s="1823">
        <v>2</v>
      </c>
      <c r="O16" s="1824">
        <v>50</v>
      </c>
      <c r="P16" s="1822">
        <v>7</v>
      </c>
      <c r="Q16" s="1823">
        <v>6</v>
      </c>
      <c r="R16" s="1823">
        <v>3</v>
      </c>
      <c r="S16" s="1824">
        <v>50</v>
      </c>
      <c r="T16" s="1822">
        <v>63</v>
      </c>
      <c r="U16" s="1823">
        <v>55</v>
      </c>
      <c r="V16" s="1823">
        <v>25</v>
      </c>
      <c r="W16" s="1824">
        <v>45.45454545454545</v>
      </c>
      <c r="X16" s="1834">
        <v>10</v>
      </c>
      <c r="Y16" s="1835">
        <v>7</v>
      </c>
      <c r="Z16" s="1835">
        <v>2</v>
      </c>
      <c r="AA16" s="1824">
        <v>28.57142857142857</v>
      </c>
      <c r="AB16" s="1836"/>
      <c r="AC16" s="1837"/>
      <c r="AD16" s="1837"/>
      <c r="AE16" s="1838"/>
      <c r="AF16" s="1836"/>
      <c r="AG16" s="1837"/>
      <c r="AH16" s="1837"/>
      <c r="AI16" s="1838"/>
      <c r="AJ16" s="1805">
        <f>D16+H16+L16+P16+T16+X16</f>
        <v>124</v>
      </c>
      <c r="AK16" s="1806">
        <f>E16+I16+M16+Q16+U16+Y16</f>
        <v>107</v>
      </c>
      <c r="AL16" s="1806">
        <f>F16+J16+N16+R16+V16+Z16</f>
        <v>39</v>
      </c>
      <c r="AM16" s="1807">
        <f aca="true" t="shared" si="0" ref="AM16:AM23">IF(AK16=0,"",AL16/AK16*100)</f>
        <v>36.44859813084112</v>
      </c>
    </row>
    <row r="17" spans="1:39" ht="15.75" customHeight="1">
      <c r="A17" s="258"/>
      <c r="B17" s="1523"/>
      <c r="C17" s="1840" t="s">
        <v>819</v>
      </c>
      <c r="D17" s="1825"/>
      <c r="E17" s="1826"/>
      <c r="F17" s="1826"/>
      <c r="G17" s="1827"/>
      <c r="H17" s="1828">
        <v>6</v>
      </c>
      <c r="I17" s="1829">
        <v>6</v>
      </c>
      <c r="J17" s="1829">
        <v>4</v>
      </c>
      <c r="K17" s="1830">
        <v>66.66666666666666</v>
      </c>
      <c r="L17" s="1828"/>
      <c r="M17" s="1829"/>
      <c r="N17" s="1829"/>
      <c r="O17" s="1830" t="s">
        <v>818</v>
      </c>
      <c r="P17" s="1828">
        <v>2</v>
      </c>
      <c r="Q17" s="1829">
        <v>2</v>
      </c>
      <c r="R17" s="1829">
        <v>0</v>
      </c>
      <c r="S17" s="1830">
        <v>0</v>
      </c>
      <c r="T17" s="1828">
        <v>44</v>
      </c>
      <c r="U17" s="1829">
        <v>39</v>
      </c>
      <c r="V17" s="1829">
        <v>10</v>
      </c>
      <c r="W17" s="1830">
        <v>25.64102564102564</v>
      </c>
      <c r="X17" s="1828">
        <v>5</v>
      </c>
      <c r="Y17" s="1829">
        <v>5</v>
      </c>
      <c r="Z17" s="1829">
        <v>3</v>
      </c>
      <c r="AA17" s="1841">
        <v>60</v>
      </c>
      <c r="AB17" s="1828">
        <v>63</v>
      </c>
      <c r="AC17" s="1829">
        <v>56</v>
      </c>
      <c r="AD17" s="1829">
        <v>24</v>
      </c>
      <c r="AE17" s="1830">
        <v>42.857142857142854</v>
      </c>
      <c r="AF17" s="1828">
        <v>10</v>
      </c>
      <c r="AG17" s="1829">
        <v>10</v>
      </c>
      <c r="AH17" s="1829">
        <v>4</v>
      </c>
      <c r="AI17" s="1830">
        <v>40</v>
      </c>
      <c r="AJ17" s="1831">
        <f>H17+L17+P17+T17+X17+AB17+AF17</f>
        <v>130</v>
      </c>
      <c r="AK17" s="1832">
        <f>I17+M17+Q17+U17+Y17+AC17+AG17</f>
        <v>118</v>
      </c>
      <c r="AL17" s="1832">
        <f>J17+N17+R17+V17+Z17+AD17+AH17</f>
        <v>45</v>
      </c>
      <c r="AM17" s="1818">
        <f t="shared" si="0"/>
        <v>38.13559322033898</v>
      </c>
    </row>
    <row r="18" spans="1:39" ht="15.75" customHeight="1">
      <c r="A18" s="258"/>
      <c r="B18" s="1518" t="s">
        <v>828</v>
      </c>
      <c r="C18" s="1833" t="s">
        <v>817</v>
      </c>
      <c r="D18" s="1822">
        <v>5</v>
      </c>
      <c r="E18" s="1823">
        <v>4</v>
      </c>
      <c r="F18" s="1823">
        <v>2</v>
      </c>
      <c r="G18" s="1824">
        <f>F18/E18*100</f>
        <v>50</v>
      </c>
      <c r="H18" s="1822">
        <v>30</v>
      </c>
      <c r="I18" s="1823">
        <v>27</v>
      </c>
      <c r="J18" s="1823">
        <v>5</v>
      </c>
      <c r="K18" s="1824">
        <v>18.51851851851852</v>
      </c>
      <c r="L18" s="1822">
        <v>5</v>
      </c>
      <c r="M18" s="1823">
        <v>4</v>
      </c>
      <c r="N18" s="1823">
        <v>1</v>
      </c>
      <c r="O18" s="1824">
        <v>25</v>
      </c>
      <c r="P18" s="1822">
        <v>4</v>
      </c>
      <c r="Q18" s="1823">
        <v>2</v>
      </c>
      <c r="R18" s="1823">
        <v>1</v>
      </c>
      <c r="S18" s="1824">
        <v>50</v>
      </c>
      <c r="T18" s="1822">
        <v>56</v>
      </c>
      <c r="U18" s="1823">
        <v>51</v>
      </c>
      <c r="V18" s="1823">
        <v>6</v>
      </c>
      <c r="W18" s="1824">
        <v>11.76470588235294</v>
      </c>
      <c r="X18" s="1834">
        <v>16</v>
      </c>
      <c r="Y18" s="1835">
        <v>13</v>
      </c>
      <c r="Z18" s="1835">
        <v>4</v>
      </c>
      <c r="AA18" s="1824">
        <v>30.76923076923077</v>
      </c>
      <c r="AB18" s="1836"/>
      <c r="AC18" s="1837"/>
      <c r="AD18" s="1837"/>
      <c r="AE18" s="1838"/>
      <c r="AF18" s="1836"/>
      <c r="AG18" s="1837"/>
      <c r="AH18" s="1837"/>
      <c r="AI18" s="1838"/>
      <c r="AJ18" s="1805">
        <f>D18+H18+L18+P18+T18+X18</f>
        <v>116</v>
      </c>
      <c r="AK18" s="1806">
        <f>E18+I18+M18+Q18+U18+Y18</f>
        <v>101</v>
      </c>
      <c r="AL18" s="1806">
        <f>F18+J18+N18+R18+V18+Z18</f>
        <v>19</v>
      </c>
      <c r="AM18" s="1807">
        <f t="shared" si="0"/>
        <v>18.81188118811881</v>
      </c>
    </row>
    <row r="19" spans="1:39" ht="15.75" customHeight="1">
      <c r="A19" s="258"/>
      <c r="B19" s="1523"/>
      <c r="C19" s="1840" t="s">
        <v>819</v>
      </c>
      <c r="D19" s="1825"/>
      <c r="E19" s="1826"/>
      <c r="F19" s="1826"/>
      <c r="G19" s="1827"/>
      <c r="H19" s="1828">
        <v>5</v>
      </c>
      <c r="I19" s="1829">
        <v>3</v>
      </c>
      <c r="J19" s="1829">
        <v>2</v>
      </c>
      <c r="K19" s="1830">
        <v>66.66666666666666</v>
      </c>
      <c r="L19" s="1828">
        <v>3</v>
      </c>
      <c r="M19" s="1829">
        <v>3</v>
      </c>
      <c r="N19" s="1829">
        <v>0</v>
      </c>
      <c r="O19" s="1830">
        <v>0</v>
      </c>
      <c r="P19" s="1828">
        <v>2</v>
      </c>
      <c r="Q19" s="1829">
        <v>2</v>
      </c>
      <c r="R19" s="1829">
        <v>1</v>
      </c>
      <c r="S19" s="1830">
        <v>50</v>
      </c>
      <c r="T19" s="1828">
        <v>52</v>
      </c>
      <c r="U19" s="1829">
        <v>47</v>
      </c>
      <c r="V19" s="1829">
        <v>11</v>
      </c>
      <c r="W19" s="1830">
        <v>23.404255319148938</v>
      </c>
      <c r="X19" s="1828">
        <v>2</v>
      </c>
      <c r="Y19" s="1829">
        <v>1</v>
      </c>
      <c r="Z19" s="1829">
        <v>1</v>
      </c>
      <c r="AA19" s="1830">
        <v>100</v>
      </c>
      <c r="AB19" s="1828">
        <v>73</v>
      </c>
      <c r="AC19" s="1829">
        <v>71</v>
      </c>
      <c r="AD19" s="1829">
        <v>26</v>
      </c>
      <c r="AE19" s="1830">
        <v>36.61971830985916</v>
      </c>
      <c r="AF19" s="1828">
        <v>10</v>
      </c>
      <c r="AG19" s="1829">
        <v>9</v>
      </c>
      <c r="AH19" s="1829">
        <v>6</v>
      </c>
      <c r="AI19" s="1830">
        <v>66.66666666666666</v>
      </c>
      <c r="AJ19" s="1831">
        <f>H19+L19+P19+T19+X19+AB19+AF19</f>
        <v>147</v>
      </c>
      <c r="AK19" s="1832">
        <f>I19+M19+Q19+U19+Y19+AC19+AG19</f>
        <v>136</v>
      </c>
      <c r="AL19" s="1832">
        <f>J19+N19+R19+V19+Z19+AD19+AH19</f>
        <v>47</v>
      </c>
      <c r="AM19" s="1818">
        <f t="shared" si="0"/>
        <v>34.55882352941176</v>
      </c>
    </row>
    <row r="20" spans="1:39" ht="15.75" customHeight="1">
      <c r="A20" s="258"/>
      <c r="B20" s="1518" t="s">
        <v>829</v>
      </c>
      <c r="C20" s="1833" t="s">
        <v>817</v>
      </c>
      <c r="D20" s="1822">
        <v>4</v>
      </c>
      <c r="E20" s="1823">
        <v>4</v>
      </c>
      <c r="F20" s="1823">
        <v>0</v>
      </c>
      <c r="G20" s="1824">
        <f>F20/E20*100</f>
        <v>0</v>
      </c>
      <c r="H20" s="1822">
        <v>33</v>
      </c>
      <c r="I20" s="1823">
        <v>29</v>
      </c>
      <c r="J20" s="1823">
        <v>1</v>
      </c>
      <c r="K20" s="1824">
        <f>IF(I20=0,"",J20/I20*100)</f>
        <v>3.4482758620689653</v>
      </c>
      <c r="L20" s="1822">
        <v>5</v>
      </c>
      <c r="M20" s="1823">
        <v>4</v>
      </c>
      <c r="N20" s="1823">
        <v>3</v>
      </c>
      <c r="O20" s="1824">
        <f>IF(M20=0,"",N20/M20*100)</f>
        <v>75</v>
      </c>
      <c r="P20" s="1822">
        <v>3</v>
      </c>
      <c r="Q20" s="1823">
        <v>3</v>
      </c>
      <c r="R20" s="1823">
        <v>2</v>
      </c>
      <c r="S20" s="1824">
        <f>IF(Q20=0,"",R20/Q20*100)</f>
        <v>66.66666666666666</v>
      </c>
      <c r="T20" s="1822">
        <v>55</v>
      </c>
      <c r="U20" s="1823">
        <v>47</v>
      </c>
      <c r="V20" s="1823">
        <v>19</v>
      </c>
      <c r="W20" s="1824">
        <f>IF(U20=0,"",V20/U20*100)</f>
        <v>40.42553191489361</v>
      </c>
      <c r="X20" s="1834">
        <v>10</v>
      </c>
      <c r="Y20" s="1835">
        <v>9</v>
      </c>
      <c r="Z20" s="1835">
        <v>3</v>
      </c>
      <c r="AA20" s="1824">
        <f>IF(Y20=0,"",Z20/Y20*100)</f>
        <v>33.33333333333333</v>
      </c>
      <c r="AB20" s="1836"/>
      <c r="AC20" s="1837"/>
      <c r="AD20" s="1837"/>
      <c r="AE20" s="1838"/>
      <c r="AF20" s="1836"/>
      <c r="AG20" s="1837"/>
      <c r="AH20" s="1837"/>
      <c r="AI20" s="1838"/>
      <c r="AJ20" s="1805">
        <f>D20+H20+L20+P20+T20+X20</f>
        <v>110</v>
      </c>
      <c r="AK20" s="1806">
        <f>E20+I20+M20+Q20+U20+Y20</f>
        <v>96</v>
      </c>
      <c r="AL20" s="1806">
        <f>F20+J20+N20+R20+V20+Z20</f>
        <v>28</v>
      </c>
      <c r="AM20" s="1807">
        <f t="shared" si="0"/>
        <v>29.166666666666668</v>
      </c>
    </row>
    <row r="21" spans="1:39" ht="15.75" customHeight="1">
      <c r="A21" s="258"/>
      <c r="B21" s="1523"/>
      <c r="C21" s="1840" t="s">
        <v>819</v>
      </c>
      <c r="D21" s="1825"/>
      <c r="E21" s="1826"/>
      <c r="F21" s="1826"/>
      <c r="G21" s="1827"/>
      <c r="H21" s="1828">
        <v>3</v>
      </c>
      <c r="I21" s="1829">
        <v>3</v>
      </c>
      <c r="J21" s="1829">
        <v>1</v>
      </c>
      <c r="K21" s="1830">
        <f>IF(I21=0,"",J21/I21*100)</f>
        <v>33.33333333333333</v>
      </c>
      <c r="L21" s="1828">
        <v>1</v>
      </c>
      <c r="M21" s="1829">
        <v>1</v>
      </c>
      <c r="N21" s="1829">
        <v>0</v>
      </c>
      <c r="O21" s="1830">
        <f>IF(M21=0,"",N21/M21*100)</f>
        <v>0</v>
      </c>
      <c r="P21" s="1828">
        <v>1</v>
      </c>
      <c r="Q21" s="1829">
        <v>1</v>
      </c>
      <c r="R21" s="1829">
        <v>0</v>
      </c>
      <c r="S21" s="1830">
        <f>IF(Q21=0,"",R21/Q21*100)</f>
        <v>0</v>
      </c>
      <c r="T21" s="1828">
        <v>45</v>
      </c>
      <c r="U21" s="1829">
        <v>38</v>
      </c>
      <c r="V21" s="1829">
        <v>8</v>
      </c>
      <c r="W21" s="1830">
        <f>IF(U21=0,"",V21/U21*100)</f>
        <v>21.052631578947366</v>
      </c>
      <c r="X21" s="1828">
        <v>3</v>
      </c>
      <c r="Y21" s="1829">
        <v>3</v>
      </c>
      <c r="Z21" s="1829">
        <v>1</v>
      </c>
      <c r="AA21" s="1830">
        <f>IF(Y21=0,"",Z21/Y21*100)</f>
        <v>33.33333333333333</v>
      </c>
      <c r="AB21" s="1828">
        <v>67</v>
      </c>
      <c r="AC21" s="1829">
        <v>61</v>
      </c>
      <c r="AD21" s="1829">
        <v>20</v>
      </c>
      <c r="AE21" s="1830">
        <f>IF(AC21=0,"",AD21/AC21*100)</f>
        <v>32.78688524590164</v>
      </c>
      <c r="AF21" s="1828">
        <v>17</v>
      </c>
      <c r="AG21" s="1829">
        <v>16</v>
      </c>
      <c r="AH21" s="1829">
        <v>12</v>
      </c>
      <c r="AI21" s="1830">
        <f>IF(AG21=0,"",AH21/AG21*100)</f>
        <v>75</v>
      </c>
      <c r="AJ21" s="1831">
        <f>H21+L21+P21+T21+X21+AB21+AF21</f>
        <v>137</v>
      </c>
      <c r="AK21" s="1832">
        <f>I21+M21+Q21+U21+Y21+AC21+AG21</f>
        <v>123</v>
      </c>
      <c r="AL21" s="1832">
        <f>J21+N21+R21+V21+Z21+AD21+AH21</f>
        <v>42</v>
      </c>
      <c r="AM21" s="1818">
        <f t="shared" si="0"/>
        <v>34.146341463414636</v>
      </c>
    </row>
    <row r="22" spans="1:39" ht="15.75" customHeight="1">
      <c r="A22" s="258"/>
      <c r="B22" s="1518" t="s">
        <v>830</v>
      </c>
      <c r="C22" s="1842" t="s">
        <v>817</v>
      </c>
      <c r="D22" s="1798"/>
      <c r="E22" s="1823">
        <v>2</v>
      </c>
      <c r="F22" s="1823">
        <v>0</v>
      </c>
      <c r="G22" s="1824">
        <f>F22/E22*100</f>
        <v>0</v>
      </c>
      <c r="H22" s="1801">
        <v>32</v>
      </c>
      <c r="I22" s="1802">
        <v>29</v>
      </c>
      <c r="J22" s="1802">
        <v>8</v>
      </c>
      <c r="K22" s="1803">
        <f>J22/I22*100</f>
        <v>27.586206896551722</v>
      </c>
      <c r="L22" s="1801">
        <v>3</v>
      </c>
      <c r="M22" s="1802">
        <v>2</v>
      </c>
      <c r="N22" s="1802">
        <v>0</v>
      </c>
      <c r="O22" s="1803">
        <f>N22/M22*100</f>
        <v>0</v>
      </c>
      <c r="P22" s="1801">
        <v>5</v>
      </c>
      <c r="Q22" s="1802">
        <v>4</v>
      </c>
      <c r="R22" s="1802">
        <v>2</v>
      </c>
      <c r="S22" s="1803">
        <f>R22/Q22*100</f>
        <v>50</v>
      </c>
      <c r="T22" s="1834">
        <v>54</v>
      </c>
      <c r="U22" s="1835">
        <v>50</v>
      </c>
      <c r="V22" s="1835">
        <v>16</v>
      </c>
      <c r="W22" s="1843">
        <f>V22/U22*100</f>
        <v>32</v>
      </c>
      <c r="X22" s="1834">
        <v>8</v>
      </c>
      <c r="Y22" s="1835">
        <v>6</v>
      </c>
      <c r="Z22" s="1835">
        <v>0</v>
      </c>
      <c r="AA22" s="1843">
        <f>Z22/Y22*100</f>
        <v>0</v>
      </c>
      <c r="AB22" s="1836"/>
      <c r="AC22" s="1837"/>
      <c r="AD22" s="1837"/>
      <c r="AE22" s="1844" t="s">
        <v>818</v>
      </c>
      <c r="AF22" s="1836"/>
      <c r="AG22" s="1837"/>
      <c r="AH22" s="1837"/>
      <c r="AI22" s="1844" t="s">
        <v>818</v>
      </c>
      <c r="AJ22" s="1845">
        <f>D22+H22+L22+P22+T22+X22</f>
        <v>102</v>
      </c>
      <c r="AK22" s="1846">
        <f>E22+I22+M22+Q22+U22+Y22</f>
        <v>93</v>
      </c>
      <c r="AL22" s="1846">
        <f>F22+J22+N22+R22+V22+Z22</f>
        <v>26</v>
      </c>
      <c r="AM22" s="1807">
        <f t="shared" si="0"/>
        <v>27.956989247311824</v>
      </c>
    </row>
    <row r="23" spans="1:39" ht="15.75" customHeight="1">
      <c r="A23" s="258"/>
      <c r="B23" s="1523"/>
      <c r="C23" s="1847" t="s">
        <v>819</v>
      </c>
      <c r="D23" s="1809"/>
      <c r="E23" s="1826"/>
      <c r="F23" s="1826"/>
      <c r="G23" s="1827"/>
      <c r="H23" s="1812">
        <v>2</v>
      </c>
      <c r="I23" s="1813">
        <v>1</v>
      </c>
      <c r="J23" s="1813">
        <v>1</v>
      </c>
      <c r="K23" s="1814">
        <f>J23/I23*100</f>
        <v>100</v>
      </c>
      <c r="L23" s="1812">
        <v>2</v>
      </c>
      <c r="M23" s="1813">
        <v>2</v>
      </c>
      <c r="N23" s="1813">
        <v>1</v>
      </c>
      <c r="O23" s="1814">
        <f>N23/M23*100</f>
        <v>50</v>
      </c>
      <c r="P23" s="1812">
        <v>1</v>
      </c>
      <c r="Q23" s="1813">
        <v>1</v>
      </c>
      <c r="R23" s="1813">
        <v>1</v>
      </c>
      <c r="S23" s="1814">
        <f>R23/Q23*100</f>
        <v>100</v>
      </c>
      <c r="T23" s="1828">
        <v>43</v>
      </c>
      <c r="U23" s="1829">
        <v>35</v>
      </c>
      <c r="V23" s="1829">
        <v>8</v>
      </c>
      <c r="W23" s="1830">
        <f>V23/U23*100</f>
        <v>22.857142857142858</v>
      </c>
      <c r="X23" s="1828">
        <v>2</v>
      </c>
      <c r="Y23" s="1829">
        <v>2</v>
      </c>
      <c r="Z23" s="1829">
        <v>2</v>
      </c>
      <c r="AA23" s="1830">
        <f>Z23/Y23*100</f>
        <v>100</v>
      </c>
      <c r="AB23" s="1828">
        <v>46</v>
      </c>
      <c r="AC23" s="1829">
        <v>36</v>
      </c>
      <c r="AD23" s="1829">
        <v>12</v>
      </c>
      <c r="AE23" s="1830">
        <f>AD23/AC23*100</f>
        <v>33.33333333333333</v>
      </c>
      <c r="AF23" s="1828">
        <v>8</v>
      </c>
      <c r="AG23" s="1829">
        <v>8</v>
      </c>
      <c r="AH23" s="1829">
        <v>6</v>
      </c>
      <c r="AI23" s="1841">
        <f>AH23/AG23*100</f>
        <v>75</v>
      </c>
      <c r="AJ23" s="1831">
        <f>H23+L23+P23+T23+X23+AB23+AF23</f>
        <v>104</v>
      </c>
      <c r="AK23" s="1832">
        <f>I23+M23+Q23+U23+Y23+AC23+AG23</f>
        <v>85</v>
      </c>
      <c r="AL23" s="1832">
        <f>J23+N23+R23+V23+Z23+AD23+AH23</f>
        <v>31</v>
      </c>
      <c r="AM23" s="1818">
        <f t="shared" si="0"/>
        <v>36.470588235294116</v>
      </c>
    </row>
    <row r="24" spans="2:19" ht="30" customHeight="1">
      <c r="B24" s="1848" t="s">
        <v>831</v>
      </c>
      <c r="C24" s="1848"/>
      <c r="D24" s="1848"/>
      <c r="E24" s="1848"/>
      <c r="F24" s="1848"/>
      <c r="G24" s="1848"/>
      <c r="H24" s="1848"/>
      <c r="I24" s="1848"/>
      <c r="J24" s="1848"/>
      <c r="K24" s="1848"/>
      <c r="L24" s="1848"/>
      <c r="M24" s="1848"/>
      <c r="N24" s="1848"/>
      <c r="O24" s="1848"/>
      <c r="P24" s="1848"/>
      <c r="Q24" s="1848"/>
      <c r="R24" s="1848"/>
      <c r="S24" s="1848"/>
    </row>
    <row r="25" spans="2:17" ht="24" customHeight="1">
      <c r="B25" s="903" t="s">
        <v>832</v>
      </c>
      <c r="C25" s="903"/>
      <c r="D25" s="903"/>
      <c r="E25" s="903"/>
      <c r="F25" s="903"/>
      <c r="G25" s="903"/>
      <c r="H25" s="903"/>
      <c r="I25" s="903"/>
      <c r="J25" s="903"/>
      <c r="K25" s="903"/>
      <c r="L25" s="903"/>
      <c r="M25" s="903"/>
      <c r="N25" s="1849"/>
      <c r="O25" s="1849"/>
      <c r="P25" s="1849"/>
      <c r="Q25" s="540"/>
    </row>
    <row r="26" spans="2:17" ht="12.75" customHeight="1">
      <c r="B26" s="1850" t="s">
        <v>833</v>
      </c>
      <c r="C26" s="806" t="s">
        <v>834</v>
      </c>
      <c r="D26" s="807"/>
      <c r="E26" s="866"/>
      <c r="F26" s="806" t="s">
        <v>835</v>
      </c>
      <c r="G26" s="807"/>
      <c r="H26" s="866"/>
      <c r="I26" s="1851" t="s">
        <v>836</v>
      </c>
      <c r="J26" s="1852"/>
      <c r="K26" s="1852"/>
      <c r="L26" s="1852"/>
      <c r="M26" s="1852"/>
      <c r="N26" s="1852"/>
      <c r="O26" s="1852"/>
      <c r="P26" s="1852"/>
      <c r="Q26" s="1853"/>
    </row>
    <row r="27" spans="2:31" ht="12.75" customHeight="1">
      <c r="B27" s="1854"/>
      <c r="C27" s="1855"/>
      <c r="D27" s="1856"/>
      <c r="E27" s="1857"/>
      <c r="F27" s="1855"/>
      <c r="G27" s="1856"/>
      <c r="H27" s="1857"/>
      <c r="I27" s="1851" t="s">
        <v>837</v>
      </c>
      <c r="J27" s="1852"/>
      <c r="K27" s="1853"/>
      <c r="L27" s="1851" t="s">
        <v>838</v>
      </c>
      <c r="M27" s="1852"/>
      <c r="N27" s="1853"/>
      <c r="O27" s="1858" t="s">
        <v>839</v>
      </c>
      <c r="P27" s="1859"/>
      <c r="Q27" s="1860"/>
      <c r="S27" s="196"/>
      <c r="W27" s="196"/>
      <c r="AA27" s="196"/>
      <c r="AE27" s="196"/>
    </row>
    <row r="28" spans="2:31" ht="15" customHeight="1">
      <c r="B28" s="587">
        <v>16</v>
      </c>
      <c r="C28" s="1861">
        <v>190</v>
      </c>
      <c r="D28" s="1862"/>
      <c r="E28" s="1863"/>
      <c r="F28" s="1864">
        <v>186</v>
      </c>
      <c r="G28" s="1865"/>
      <c r="H28" s="1866"/>
      <c r="I28" s="1867">
        <v>45</v>
      </c>
      <c r="J28" s="1868"/>
      <c r="K28" s="1869"/>
      <c r="L28" s="1864">
        <v>94</v>
      </c>
      <c r="M28" s="1865"/>
      <c r="N28" s="1866"/>
      <c r="O28" s="1870">
        <v>47</v>
      </c>
      <c r="P28" s="1871"/>
      <c r="Q28" s="1872"/>
      <c r="S28" s="196"/>
      <c r="W28" s="196"/>
      <c r="AA28" s="196"/>
      <c r="AE28" s="196"/>
    </row>
    <row r="29" spans="2:31" ht="15" customHeight="1">
      <c r="B29" s="667">
        <v>17</v>
      </c>
      <c r="C29" s="1864">
        <v>156</v>
      </c>
      <c r="D29" s="1865"/>
      <c r="E29" s="1866"/>
      <c r="F29" s="1864">
        <v>155</v>
      </c>
      <c r="G29" s="1865"/>
      <c r="H29" s="1866"/>
      <c r="I29" s="1870">
        <v>37</v>
      </c>
      <c r="J29" s="1871"/>
      <c r="K29" s="1872"/>
      <c r="L29" s="1864">
        <v>85</v>
      </c>
      <c r="M29" s="1865"/>
      <c r="N29" s="1866"/>
      <c r="O29" s="1870">
        <v>33</v>
      </c>
      <c r="P29" s="1871"/>
      <c r="Q29" s="1872"/>
      <c r="S29" s="196"/>
      <c r="W29" s="196"/>
      <c r="AA29" s="196"/>
      <c r="AE29" s="196"/>
    </row>
    <row r="30" spans="2:31" ht="15" customHeight="1">
      <c r="B30" s="667">
        <v>18</v>
      </c>
      <c r="C30" s="1864">
        <v>198</v>
      </c>
      <c r="D30" s="1865"/>
      <c r="E30" s="1866"/>
      <c r="F30" s="1864">
        <v>188</v>
      </c>
      <c r="G30" s="1865"/>
      <c r="H30" s="1866"/>
      <c r="I30" s="1870">
        <v>52</v>
      </c>
      <c r="J30" s="1871"/>
      <c r="K30" s="1872"/>
      <c r="L30" s="1864">
        <v>92</v>
      </c>
      <c r="M30" s="1865"/>
      <c r="N30" s="1866"/>
      <c r="O30" s="1870">
        <v>44</v>
      </c>
      <c r="P30" s="1871"/>
      <c r="Q30" s="1872"/>
      <c r="S30" s="196"/>
      <c r="W30" s="196"/>
      <c r="AA30" s="196"/>
      <c r="AE30" s="196"/>
    </row>
    <row r="31" spans="2:31" ht="15" customHeight="1">
      <c r="B31" s="667">
        <v>19</v>
      </c>
      <c r="C31" s="1864">
        <v>227</v>
      </c>
      <c r="D31" s="1865"/>
      <c r="E31" s="1866"/>
      <c r="F31" s="1864">
        <v>223</v>
      </c>
      <c r="G31" s="1865"/>
      <c r="H31" s="1866"/>
      <c r="I31" s="1870">
        <v>53</v>
      </c>
      <c r="J31" s="1871"/>
      <c r="K31" s="1872"/>
      <c r="L31" s="1864">
        <v>103</v>
      </c>
      <c r="M31" s="1865"/>
      <c r="N31" s="1866"/>
      <c r="O31" s="1870">
        <v>67</v>
      </c>
      <c r="P31" s="1871"/>
      <c r="Q31" s="1872"/>
      <c r="S31" s="196"/>
      <c r="W31" s="196"/>
      <c r="AA31" s="196"/>
      <c r="AE31" s="196"/>
    </row>
    <row r="32" spans="2:31" ht="15" customHeight="1">
      <c r="B32" s="587">
        <v>20</v>
      </c>
      <c r="C32" s="1864">
        <v>245</v>
      </c>
      <c r="D32" s="1865"/>
      <c r="E32" s="1866"/>
      <c r="F32" s="1864">
        <v>238</v>
      </c>
      <c r="G32" s="1865"/>
      <c r="H32" s="1866"/>
      <c r="I32" s="1870">
        <v>73</v>
      </c>
      <c r="J32" s="1871"/>
      <c r="K32" s="1872"/>
      <c r="L32" s="1864">
        <v>109</v>
      </c>
      <c r="M32" s="1865"/>
      <c r="N32" s="1866"/>
      <c r="O32" s="1870">
        <v>56</v>
      </c>
      <c r="P32" s="1871"/>
      <c r="Q32" s="1872"/>
      <c r="S32" s="196"/>
      <c r="W32" s="196"/>
      <c r="AA32" s="196"/>
      <c r="AE32" s="196"/>
    </row>
    <row r="33" spans="2:31" ht="15" customHeight="1">
      <c r="B33" s="587">
        <v>21</v>
      </c>
      <c r="C33" s="1864">
        <v>227</v>
      </c>
      <c r="D33" s="1865"/>
      <c r="E33" s="1866"/>
      <c r="F33" s="1864">
        <v>222</v>
      </c>
      <c r="G33" s="1865"/>
      <c r="H33" s="1866"/>
      <c r="I33" s="1870">
        <v>53</v>
      </c>
      <c r="J33" s="1871"/>
      <c r="K33" s="1872"/>
      <c r="L33" s="1864">
        <v>115</v>
      </c>
      <c r="M33" s="1865"/>
      <c r="N33" s="1866"/>
      <c r="O33" s="1870">
        <v>54</v>
      </c>
      <c r="P33" s="1871"/>
      <c r="Q33" s="1872"/>
      <c r="S33" s="196"/>
      <c r="W33" s="196"/>
      <c r="AA33" s="196"/>
      <c r="AE33" s="196"/>
    </row>
    <row r="34" spans="2:31" ht="15" customHeight="1">
      <c r="B34" s="587">
        <v>22</v>
      </c>
      <c r="C34" s="1864">
        <v>195</v>
      </c>
      <c r="D34" s="1865"/>
      <c r="E34" s="1866"/>
      <c r="F34" s="1864">
        <v>189</v>
      </c>
      <c r="G34" s="1865"/>
      <c r="H34" s="1866"/>
      <c r="I34" s="1870">
        <v>47</v>
      </c>
      <c r="J34" s="1871"/>
      <c r="K34" s="1872"/>
      <c r="L34" s="1864">
        <v>101</v>
      </c>
      <c r="M34" s="1865"/>
      <c r="N34" s="1866"/>
      <c r="O34" s="1870">
        <v>41</v>
      </c>
      <c r="P34" s="1871"/>
      <c r="Q34" s="1872"/>
      <c r="S34" s="196"/>
      <c r="W34" s="196"/>
      <c r="AA34" s="196"/>
      <c r="AE34" s="196"/>
    </row>
    <row r="35" spans="2:31" ht="15" customHeight="1">
      <c r="B35" s="587">
        <v>23</v>
      </c>
      <c r="C35" s="1864">
        <v>181</v>
      </c>
      <c r="D35" s="1865"/>
      <c r="E35" s="1866"/>
      <c r="F35" s="1864">
        <v>179</v>
      </c>
      <c r="G35" s="1865"/>
      <c r="H35" s="1866"/>
      <c r="I35" s="1870">
        <v>49</v>
      </c>
      <c r="J35" s="1871"/>
      <c r="K35" s="1872"/>
      <c r="L35" s="1864">
        <v>91</v>
      </c>
      <c r="M35" s="1865"/>
      <c r="N35" s="1866"/>
      <c r="O35" s="1870">
        <v>39</v>
      </c>
      <c r="P35" s="1871"/>
      <c r="Q35" s="1872"/>
      <c r="S35" s="196"/>
      <c r="W35" s="196"/>
      <c r="AA35" s="196"/>
      <c r="AE35" s="196"/>
    </row>
    <row r="36" spans="2:31" ht="15" customHeight="1">
      <c r="B36" s="93">
        <v>24</v>
      </c>
      <c r="C36" s="1864">
        <v>218</v>
      </c>
      <c r="D36" s="1865"/>
      <c r="E36" s="1866"/>
      <c r="F36" s="1864">
        <v>212</v>
      </c>
      <c r="G36" s="1865"/>
      <c r="H36" s="1866"/>
      <c r="I36" s="1870">
        <v>44</v>
      </c>
      <c r="J36" s="1871"/>
      <c r="K36" s="1872"/>
      <c r="L36" s="1864">
        <v>96</v>
      </c>
      <c r="M36" s="1865"/>
      <c r="N36" s="1866"/>
      <c r="O36" s="1870">
        <v>72</v>
      </c>
      <c r="P36" s="1871"/>
      <c r="Q36" s="1872"/>
      <c r="S36" s="196"/>
      <c r="W36" s="196"/>
      <c r="AA36" s="196"/>
      <c r="AE36" s="196"/>
    </row>
    <row r="37" spans="2:31" ht="15" customHeight="1">
      <c r="B37" s="1873">
        <v>25</v>
      </c>
      <c r="C37" s="1874">
        <v>244</v>
      </c>
      <c r="D37" s="1875"/>
      <c r="E37" s="1876"/>
      <c r="F37" s="1874">
        <v>233</v>
      </c>
      <c r="G37" s="1875"/>
      <c r="H37" s="1876"/>
      <c r="I37" s="1877">
        <v>67</v>
      </c>
      <c r="J37" s="1878"/>
      <c r="K37" s="1879"/>
      <c r="L37" s="1874">
        <v>100</v>
      </c>
      <c r="M37" s="1875"/>
      <c r="N37" s="1876"/>
      <c r="O37" s="1877">
        <v>66</v>
      </c>
      <c r="P37" s="1878"/>
      <c r="Q37" s="1879"/>
      <c r="S37" s="196"/>
      <c r="W37" s="196"/>
      <c r="AA37" s="196"/>
      <c r="AE37" s="196"/>
    </row>
    <row r="38" ht="19.5" customHeight="1"/>
    <row r="39" ht="19.5" customHeight="1"/>
  </sheetData>
  <sheetProtection/>
  <mergeCells count="79">
    <mergeCell ref="C37:E37"/>
    <mergeCell ref="F37:H37"/>
    <mergeCell ref="I37:K37"/>
    <mergeCell ref="L37:N37"/>
    <mergeCell ref="O37:Q37"/>
    <mergeCell ref="C35:E35"/>
    <mergeCell ref="F35:H35"/>
    <mergeCell ref="I35:K35"/>
    <mergeCell ref="L35:N35"/>
    <mergeCell ref="O35:Q35"/>
    <mergeCell ref="C36:E36"/>
    <mergeCell ref="F36:H36"/>
    <mergeCell ref="I36:K36"/>
    <mergeCell ref="L36:N36"/>
    <mergeCell ref="O36:Q36"/>
    <mergeCell ref="C33:E33"/>
    <mergeCell ref="F33:H33"/>
    <mergeCell ref="I33:K33"/>
    <mergeCell ref="L33:N33"/>
    <mergeCell ref="O33:Q33"/>
    <mergeCell ref="C34:E34"/>
    <mergeCell ref="F34:H34"/>
    <mergeCell ref="I34:K34"/>
    <mergeCell ref="L34:N34"/>
    <mergeCell ref="O34:Q34"/>
    <mergeCell ref="C31:E31"/>
    <mergeCell ref="F31:H31"/>
    <mergeCell ref="I31:K31"/>
    <mergeCell ref="L31:N31"/>
    <mergeCell ref="O31:Q31"/>
    <mergeCell ref="C32:E32"/>
    <mergeCell ref="F32:H32"/>
    <mergeCell ref="I32:K32"/>
    <mergeCell ref="L32:N32"/>
    <mergeCell ref="O32:Q32"/>
    <mergeCell ref="C29:E29"/>
    <mergeCell ref="F29:H29"/>
    <mergeCell ref="I29:K29"/>
    <mergeCell ref="L29:N29"/>
    <mergeCell ref="O29:Q29"/>
    <mergeCell ref="C30:E30"/>
    <mergeCell ref="F30:H30"/>
    <mergeCell ref="I30:K30"/>
    <mergeCell ref="L30:N30"/>
    <mergeCell ref="O30:Q30"/>
    <mergeCell ref="O27:Q27"/>
    <mergeCell ref="C28:E28"/>
    <mergeCell ref="F28:H28"/>
    <mergeCell ref="I28:K28"/>
    <mergeCell ref="L28:N28"/>
    <mergeCell ref="O28:Q28"/>
    <mergeCell ref="B20:B21"/>
    <mergeCell ref="B22:B23"/>
    <mergeCell ref="B24:S24"/>
    <mergeCell ref="B25:M25"/>
    <mergeCell ref="B26:B27"/>
    <mergeCell ref="C26:E27"/>
    <mergeCell ref="F26:H27"/>
    <mergeCell ref="I26:Q26"/>
    <mergeCell ref="I27:K27"/>
    <mergeCell ref="L27:N27"/>
    <mergeCell ref="B8:B9"/>
    <mergeCell ref="B10:B11"/>
    <mergeCell ref="B12:B13"/>
    <mergeCell ref="B14:B15"/>
    <mergeCell ref="B16:B17"/>
    <mergeCell ref="B18:B19"/>
    <mergeCell ref="X2:AA2"/>
    <mergeCell ref="AB2:AE2"/>
    <mergeCell ref="AF2:AI2"/>
    <mergeCell ref="AJ2:AM2"/>
    <mergeCell ref="B4:B5"/>
    <mergeCell ref="B6:B7"/>
    <mergeCell ref="B1:Q1"/>
    <mergeCell ref="D2:G2"/>
    <mergeCell ref="H2:K2"/>
    <mergeCell ref="L2:O2"/>
    <mergeCell ref="P2:S2"/>
    <mergeCell ref="T2:W2"/>
  </mergeCells>
  <printOptions/>
  <pageMargins left="0.3937007874015748" right="0.3937007874015748" top="0.3937007874015748" bottom="0.3937007874015748" header="0.6299212598425197" footer="0.5118110236220472"/>
  <pageSetup horizontalDpi="600" verticalDpi="600" orientation="landscape" paperSize="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55"/>
  <sheetViews>
    <sheetView view="pageBreakPreview" zoomScaleSheetLayoutView="100" zoomScalePageLayoutView="0" workbookViewId="0" topLeftCell="A19">
      <selection activeCell="P19" sqref="P1:P16384"/>
    </sheetView>
  </sheetViews>
  <sheetFormatPr defaultColWidth="8.796875" defaultRowHeight="14.25"/>
  <cols>
    <col min="1" max="1" width="3.59765625" style="215" customWidth="1"/>
    <col min="2" max="2" width="20.59765625" style="216" customWidth="1"/>
    <col min="3" max="3" width="6.59765625" style="1881" customWidth="1"/>
    <col min="4" max="4" width="6.59765625" style="101" customWidth="1"/>
    <col min="5" max="5" width="6.59765625" style="1881" customWidth="1"/>
    <col min="6" max="18" width="6.59765625" style="101" customWidth="1"/>
    <col min="19" max="19" width="6.59765625" style="1881" customWidth="1"/>
    <col min="20" max="25" width="6.59765625" style="101" customWidth="1"/>
    <col min="26" max="26" width="6.59765625" style="1881" customWidth="1"/>
    <col min="27" max="16384" width="9" style="101" customWidth="1"/>
  </cols>
  <sheetData>
    <row r="1" spans="1:8" ht="24" customHeight="1">
      <c r="A1" s="533" t="s">
        <v>840</v>
      </c>
      <c r="B1" s="534"/>
      <c r="C1" s="1880"/>
      <c r="D1" s="371" t="s">
        <v>841</v>
      </c>
      <c r="E1" s="1880"/>
      <c r="F1" s="371"/>
      <c r="G1" s="371"/>
      <c r="H1" s="371"/>
    </row>
    <row r="2" spans="1:26" ht="15" customHeight="1">
      <c r="A2" s="1882"/>
      <c r="B2" s="1883"/>
      <c r="C2" s="1884" t="s">
        <v>842</v>
      </c>
      <c r="D2" s="1850" t="s">
        <v>843</v>
      </c>
      <c r="E2" s="777" t="s">
        <v>844</v>
      </c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665"/>
      <c r="Q2" s="655"/>
      <c r="R2" s="1885"/>
      <c r="S2" s="806" t="s">
        <v>845</v>
      </c>
      <c r="T2" s="807"/>
      <c r="U2" s="807"/>
      <c r="V2" s="807"/>
      <c r="W2" s="807"/>
      <c r="X2" s="807"/>
      <c r="Y2" s="807"/>
      <c r="Z2" s="1886" t="s">
        <v>846</v>
      </c>
    </row>
    <row r="3" spans="1:26" ht="12" customHeight="1">
      <c r="A3" s="1887"/>
      <c r="B3" s="1888"/>
      <c r="C3" s="1889"/>
      <c r="D3" s="1890"/>
      <c r="E3" s="1891" t="s">
        <v>847</v>
      </c>
      <c r="F3" s="1892" t="s">
        <v>848</v>
      </c>
      <c r="G3" s="1893" t="s">
        <v>849</v>
      </c>
      <c r="H3" s="1894"/>
      <c r="I3" s="1895"/>
      <c r="J3" s="1895"/>
      <c r="K3" s="1895"/>
      <c r="L3" s="1895"/>
      <c r="M3" s="837" t="s">
        <v>850</v>
      </c>
      <c r="N3" s="837" t="s">
        <v>851</v>
      </c>
      <c r="O3" s="837" t="s">
        <v>852</v>
      </c>
      <c r="P3" s="1893" t="s">
        <v>853</v>
      </c>
      <c r="Q3" s="1896"/>
      <c r="R3" s="774" t="s">
        <v>854</v>
      </c>
      <c r="S3" s="1891" t="s">
        <v>847</v>
      </c>
      <c r="T3" s="1897" t="s">
        <v>855</v>
      </c>
      <c r="U3" s="837" t="s">
        <v>856</v>
      </c>
      <c r="V3" s="837" t="s">
        <v>857</v>
      </c>
      <c r="W3" s="1893" t="s">
        <v>858</v>
      </c>
      <c r="X3" s="1896"/>
      <c r="Y3" s="1893" t="s">
        <v>859</v>
      </c>
      <c r="Z3" s="1898"/>
    </row>
    <row r="4" spans="1:26" ht="12" customHeight="1">
      <c r="A4" s="1887"/>
      <c r="B4" s="1888"/>
      <c r="C4" s="1889"/>
      <c r="D4" s="1890"/>
      <c r="E4" s="1899"/>
      <c r="F4" s="1900"/>
      <c r="G4" s="1901"/>
      <c r="H4" s="1337" t="s">
        <v>860</v>
      </c>
      <c r="I4" s="1337" t="s">
        <v>861</v>
      </c>
      <c r="J4" s="1895"/>
      <c r="K4" s="1895"/>
      <c r="L4" s="558"/>
      <c r="M4" s="838"/>
      <c r="N4" s="838"/>
      <c r="O4" s="838"/>
      <c r="P4" s="1901"/>
      <c r="Q4" s="1337" t="s">
        <v>862</v>
      </c>
      <c r="R4" s="775"/>
      <c r="S4" s="1899"/>
      <c r="T4" s="1902"/>
      <c r="U4" s="838"/>
      <c r="V4" s="838"/>
      <c r="W4" s="1901"/>
      <c r="X4" s="1903" t="s">
        <v>863</v>
      </c>
      <c r="Y4" s="1901"/>
      <c r="Z4" s="1898"/>
    </row>
    <row r="5" spans="1:26" ht="45" customHeight="1">
      <c r="A5" s="1904"/>
      <c r="B5" s="1905"/>
      <c r="C5" s="1906"/>
      <c r="D5" s="1854"/>
      <c r="E5" s="1907"/>
      <c r="F5" s="1908"/>
      <c r="G5" s="1909"/>
      <c r="H5" s="1910"/>
      <c r="I5" s="1910"/>
      <c r="J5" s="1911" t="s">
        <v>864</v>
      </c>
      <c r="K5" s="1911" t="s">
        <v>865</v>
      </c>
      <c r="L5" s="595" t="s">
        <v>866</v>
      </c>
      <c r="M5" s="839"/>
      <c r="N5" s="839"/>
      <c r="O5" s="839"/>
      <c r="P5" s="1909"/>
      <c r="Q5" s="1910"/>
      <c r="R5" s="776"/>
      <c r="S5" s="1907"/>
      <c r="T5" s="841"/>
      <c r="U5" s="839"/>
      <c r="V5" s="839"/>
      <c r="W5" s="1909"/>
      <c r="X5" s="1912"/>
      <c r="Y5" s="1909"/>
      <c r="Z5" s="1913"/>
    </row>
    <row r="6" spans="1:26" ht="13.5" customHeight="1">
      <c r="A6" s="218"/>
      <c r="B6" s="219" t="s">
        <v>171</v>
      </c>
      <c r="C6" s="1914">
        <f>SUM(D6,E6,S6)</f>
        <v>2694</v>
      </c>
      <c r="D6" s="1915">
        <f>SUM(D15,D23)</f>
        <v>2</v>
      </c>
      <c r="E6" s="1916">
        <f>F6+G6+M6+N6+O6+P6+R6</f>
        <v>1659</v>
      </c>
      <c r="F6" s="1917">
        <f aca="true" t="shared" si="0" ref="F6:O6">SUM(F15,F23)</f>
        <v>166</v>
      </c>
      <c r="G6" s="1918">
        <f t="shared" si="0"/>
        <v>395</v>
      </c>
      <c r="H6" s="1919">
        <f t="shared" si="0"/>
        <v>15</v>
      </c>
      <c r="I6" s="1919">
        <f t="shared" si="0"/>
        <v>9</v>
      </c>
      <c r="J6" s="1919">
        <f t="shared" si="0"/>
        <v>0</v>
      </c>
      <c r="K6" s="1919">
        <f t="shared" si="0"/>
        <v>0</v>
      </c>
      <c r="L6" s="1919">
        <f t="shared" si="0"/>
        <v>0</v>
      </c>
      <c r="M6" s="1918">
        <f t="shared" si="0"/>
        <v>70</v>
      </c>
      <c r="N6" s="1918">
        <f t="shared" si="0"/>
        <v>522</v>
      </c>
      <c r="O6" s="1918">
        <f t="shared" si="0"/>
        <v>5</v>
      </c>
      <c r="P6" s="1918">
        <f>SUM(P15,P23)</f>
        <v>450</v>
      </c>
      <c r="Q6" s="1919">
        <f>SUM(Q15,Q23)</f>
        <v>44</v>
      </c>
      <c r="R6" s="1920">
        <f>SUM(R15,R23)</f>
        <v>51</v>
      </c>
      <c r="S6" s="1916">
        <f>T6+U6+V6+W6+Y6</f>
        <v>1033</v>
      </c>
      <c r="T6" s="1917">
        <f aca="true" t="shared" si="1" ref="T6:Z6">SUM(T15,T23)</f>
        <v>670</v>
      </c>
      <c r="U6" s="1918">
        <f t="shared" si="1"/>
        <v>14</v>
      </c>
      <c r="V6" s="1918">
        <f t="shared" si="1"/>
        <v>6</v>
      </c>
      <c r="W6" s="1918">
        <f t="shared" si="1"/>
        <v>0</v>
      </c>
      <c r="X6" s="1919">
        <f t="shared" si="1"/>
        <v>0</v>
      </c>
      <c r="Y6" s="1921">
        <f t="shared" si="1"/>
        <v>343</v>
      </c>
      <c r="Z6" s="1916">
        <f t="shared" si="1"/>
        <v>1317</v>
      </c>
    </row>
    <row r="7" spans="1:26" ht="13.5" customHeight="1">
      <c r="A7" s="741" t="s">
        <v>172</v>
      </c>
      <c r="B7" s="1922" t="s">
        <v>173</v>
      </c>
      <c r="C7" s="1923">
        <f>SUM(D7,E7,S7)</f>
        <v>863</v>
      </c>
      <c r="D7" s="1924">
        <v>2</v>
      </c>
      <c r="E7" s="1925">
        <f>SUM(F7:G7,M7:P7)+R7</f>
        <v>622</v>
      </c>
      <c r="F7" s="1926">
        <v>68</v>
      </c>
      <c r="G7" s="1927">
        <v>110</v>
      </c>
      <c r="H7" s="1928">
        <v>14</v>
      </c>
      <c r="I7" s="1928">
        <v>7</v>
      </c>
      <c r="J7" s="1928"/>
      <c r="K7" s="1928"/>
      <c r="L7" s="1928"/>
      <c r="M7" s="1927">
        <v>48</v>
      </c>
      <c r="N7" s="1927">
        <v>169</v>
      </c>
      <c r="O7" s="1927"/>
      <c r="P7" s="1927">
        <v>203</v>
      </c>
      <c r="Q7" s="1929">
        <v>32</v>
      </c>
      <c r="R7" s="1930">
        <v>24</v>
      </c>
      <c r="S7" s="1925">
        <f aca="true" t="shared" si="2" ref="S7:S23">SUM(T7,U7:Y7)</f>
        <v>239</v>
      </c>
      <c r="T7" s="1926">
        <v>158</v>
      </c>
      <c r="U7" s="1927">
        <v>3</v>
      </c>
      <c r="V7" s="1927">
        <v>6</v>
      </c>
      <c r="W7" s="1927"/>
      <c r="X7" s="1929"/>
      <c r="Y7" s="1931">
        <v>72</v>
      </c>
      <c r="Z7" s="1932">
        <v>469</v>
      </c>
    </row>
    <row r="8" spans="1:26" ht="13.5" customHeight="1">
      <c r="A8" s="742"/>
      <c r="B8" s="1933" t="s">
        <v>174</v>
      </c>
      <c r="C8" s="1934">
        <f>SUM(D8,E8,S8)</f>
        <v>76</v>
      </c>
      <c r="D8" s="1935"/>
      <c r="E8" s="1936">
        <f>SUM(F8:G8,M8:P8)+R8</f>
        <v>42</v>
      </c>
      <c r="F8" s="1937">
        <v>3</v>
      </c>
      <c r="G8" s="1938">
        <v>17</v>
      </c>
      <c r="H8" s="1939"/>
      <c r="I8" s="1939"/>
      <c r="J8" s="1939"/>
      <c r="K8" s="1939"/>
      <c r="L8" s="1939"/>
      <c r="M8" s="1938">
        <v>1</v>
      </c>
      <c r="N8" s="1938">
        <v>14</v>
      </c>
      <c r="O8" s="1938"/>
      <c r="P8" s="1938">
        <v>7</v>
      </c>
      <c r="Q8" s="1940"/>
      <c r="R8" s="1941"/>
      <c r="S8" s="1936">
        <f t="shared" si="2"/>
        <v>34</v>
      </c>
      <c r="T8" s="1937">
        <v>27</v>
      </c>
      <c r="U8" s="1938"/>
      <c r="V8" s="1938"/>
      <c r="W8" s="1938"/>
      <c r="X8" s="1940"/>
      <c r="Y8" s="1942">
        <v>7</v>
      </c>
      <c r="Z8" s="1943">
        <v>48</v>
      </c>
    </row>
    <row r="9" spans="1:26" ht="13.5" customHeight="1">
      <c r="A9" s="742"/>
      <c r="B9" s="1933" t="s">
        <v>175</v>
      </c>
      <c r="C9" s="1934">
        <f>SUM(D9,E9,S9)</f>
        <v>84</v>
      </c>
      <c r="D9" s="1935"/>
      <c r="E9" s="1936">
        <f>SUM(F9:G9,M9:P9)+R9</f>
        <v>48</v>
      </c>
      <c r="F9" s="1937">
        <v>1</v>
      </c>
      <c r="G9" s="1938">
        <v>12</v>
      </c>
      <c r="H9" s="1939"/>
      <c r="I9" s="1939"/>
      <c r="J9" s="1939"/>
      <c r="K9" s="1939"/>
      <c r="L9" s="1939"/>
      <c r="M9" s="1938"/>
      <c r="N9" s="1938">
        <v>17</v>
      </c>
      <c r="O9" s="1938"/>
      <c r="P9" s="1938">
        <v>13</v>
      </c>
      <c r="Q9" s="1940"/>
      <c r="R9" s="1941">
        <v>5</v>
      </c>
      <c r="S9" s="1936">
        <f t="shared" si="2"/>
        <v>36</v>
      </c>
      <c r="T9" s="1937">
        <v>25</v>
      </c>
      <c r="U9" s="1938"/>
      <c r="V9" s="1938"/>
      <c r="W9" s="1938"/>
      <c r="X9" s="1940"/>
      <c r="Y9" s="1942">
        <v>11</v>
      </c>
      <c r="Z9" s="1943">
        <v>43</v>
      </c>
    </row>
    <row r="10" spans="1:26" ht="13.5" customHeight="1">
      <c r="A10" s="742"/>
      <c r="B10" s="1933" t="s">
        <v>250</v>
      </c>
      <c r="C10" s="1934">
        <f>SUM(D10,E10,S10)</f>
        <v>122</v>
      </c>
      <c r="D10" s="1935"/>
      <c r="E10" s="1936">
        <f>SUM(F10:G10,M10:P10)+R10</f>
        <v>75</v>
      </c>
      <c r="F10" s="1937">
        <v>8</v>
      </c>
      <c r="G10" s="1938">
        <v>26</v>
      </c>
      <c r="H10" s="1939"/>
      <c r="I10" s="1939"/>
      <c r="J10" s="1939"/>
      <c r="K10" s="1939"/>
      <c r="L10" s="1939"/>
      <c r="M10" s="1938">
        <v>2</v>
      </c>
      <c r="N10" s="1938">
        <v>24</v>
      </c>
      <c r="O10" s="1938"/>
      <c r="P10" s="1938">
        <v>15</v>
      </c>
      <c r="Q10" s="1940"/>
      <c r="R10" s="1941"/>
      <c r="S10" s="1936">
        <f t="shared" si="2"/>
        <v>47</v>
      </c>
      <c r="T10" s="1937">
        <v>26</v>
      </c>
      <c r="U10" s="1938"/>
      <c r="V10" s="1938"/>
      <c r="W10" s="1938"/>
      <c r="X10" s="1940"/>
      <c r="Y10" s="1942">
        <v>21</v>
      </c>
      <c r="Z10" s="1943">
        <v>47</v>
      </c>
    </row>
    <row r="11" spans="1:26" ht="13.5" customHeight="1">
      <c r="A11" s="742"/>
      <c r="B11" s="1933" t="s">
        <v>254</v>
      </c>
      <c r="C11" s="1934">
        <f>SUM(D11,E11,S11)</f>
        <v>68</v>
      </c>
      <c r="D11" s="1935"/>
      <c r="E11" s="1936">
        <f>SUM(F11:G11,M11:P11)+R11</f>
        <v>37</v>
      </c>
      <c r="F11" s="1937">
        <v>5</v>
      </c>
      <c r="G11" s="1938">
        <v>13</v>
      </c>
      <c r="H11" s="1939"/>
      <c r="I11" s="1939"/>
      <c r="J11" s="1939"/>
      <c r="K11" s="1939"/>
      <c r="L11" s="1939"/>
      <c r="M11" s="1938">
        <v>1</v>
      </c>
      <c r="N11" s="1938">
        <v>16</v>
      </c>
      <c r="O11" s="1938"/>
      <c r="P11" s="1938">
        <v>1</v>
      </c>
      <c r="Q11" s="1940"/>
      <c r="R11" s="1941">
        <v>1</v>
      </c>
      <c r="S11" s="1936">
        <f t="shared" si="2"/>
        <v>31</v>
      </c>
      <c r="T11" s="1937">
        <v>16</v>
      </c>
      <c r="U11" s="1938">
        <v>1</v>
      </c>
      <c r="V11" s="1938"/>
      <c r="W11" s="1938"/>
      <c r="X11" s="1940"/>
      <c r="Y11" s="1942">
        <v>14</v>
      </c>
      <c r="Z11" s="1943">
        <v>36</v>
      </c>
    </row>
    <row r="12" spans="1:26" ht="13.5" customHeight="1">
      <c r="A12" s="742"/>
      <c r="B12" s="1933" t="s">
        <v>176</v>
      </c>
      <c r="C12" s="1934">
        <f>SUM(D12,E12,S12)</f>
        <v>277</v>
      </c>
      <c r="D12" s="1935"/>
      <c r="E12" s="1936">
        <f>SUM(F12:G12,M12:P12)+R12</f>
        <v>177</v>
      </c>
      <c r="F12" s="1937">
        <v>21</v>
      </c>
      <c r="G12" s="1938">
        <v>33</v>
      </c>
      <c r="H12" s="1939"/>
      <c r="I12" s="1939"/>
      <c r="J12" s="1939"/>
      <c r="K12" s="1939"/>
      <c r="L12" s="1939"/>
      <c r="M12" s="1938">
        <v>5</v>
      </c>
      <c r="N12" s="1938">
        <v>45</v>
      </c>
      <c r="O12" s="1938"/>
      <c r="P12" s="1938">
        <v>67</v>
      </c>
      <c r="Q12" s="1940">
        <v>12</v>
      </c>
      <c r="R12" s="1941">
        <v>6</v>
      </c>
      <c r="S12" s="1936">
        <f t="shared" si="2"/>
        <v>100</v>
      </c>
      <c r="T12" s="1937">
        <v>57</v>
      </c>
      <c r="U12" s="1938"/>
      <c r="V12" s="1938"/>
      <c r="W12" s="1938"/>
      <c r="X12" s="1940"/>
      <c r="Y12" s="1942">
        <v>43</v>
      </c>
      <c r="Z12" s="1943">
        <v>99</v>
      </c>
    </row>
    <row r="13" spans="1:26" ht="13.5" customHeight="1">
      <c r="A13" s="742"/>
      <c r="B13" s="1933" t="s">
        <v>177</v>
      </c>
      <c r="C13" s="1934">
        <f>SUM(D13,E13,S13)</f>
        <v>117</v>
      </c>
      <c r="D13" s="1935"/>
      <c r="E13" s="1936">
        <f>SUM(F13:G13,M13:P13)+R13</f>
        <v>74</v>
      </c>
      <c r="F13" s="1937">
        <v>5</v>
      </c>
      <c r="G13" s="1938">
        <v>28</v>
      </c>
      <c r="H13" s="1939"/>
      <c r="I13" s="1939"/>
      <c r="J13" s="1939"/>
      <c r="K13" s="1939"/>
      <c r="L13" s="1939"/>
      <c r="M13" s="1938"/>
      <c r="N13" s="1938">
        <v>25</v>
      </c>
      <c r="O13" s="1938"/>
      <c r="P13" s="1938">
        <v>16</v>
      </c>
      <c r="Q13" s="1940"/>
      <c r="R13" s="1941"/>
      <c r="S13" s="1936">
        <f t="shared" si="2"/>
        <v>43</v>
      </c>
      <c r="T13" s="1937">
        <v>26</v>
      </c>
      <c r="U13" s="1938">
        <v>1</v>
      </c>
      <c r="V13" s="1938"/>
      <c r="W13" s="1938"/>
      <c r="X13" s="1940"/>
      <c r="Y13" s="1942">
        <v>16</v>
      </c>
      <c r="Z13" s="1943">
        <v>55</v>
      </c>
    </row>
    <row r="14" spans="1:26" ht="13.5" customHeight="1">
      <c r="A14" s="742"/>
      <c r="B14" s="1944" t="s">
        <v>178</v>
      </c>
      <c r="C14" s="1945">
        <f>SUM(D14,E14,S14)</f>
        <v>92</v>
      </c>
      <c r="D14" s="1946"/>
      <c r="E14" s="1947">
        <f>SUM(F14:G14,M14:P14)+R14</f>
        <v>45</v>
      </c>
      <c r="F14" s="1948">
        <v>2</v>
      </c>
      <c r="G14" s="1949">
        <v>9</v>
      </c>
      <c r="H14" s="1950"/>
      <c r="I14" s="1950"/>
      <c r="J14" s="1950"/>
      <c r="K14" s="1950"/>
      <c r="L14" s="1950"/>
      <c r="M14" s="1949">
        <v>2</v>
      </c>
      <c r="N14" s="1949">
        <v>25</v>
      </c>
      <c r="O14" s="1949">
        <v>1</v>
      </c>
      <c r="P14" s="1949">
        <v>6</v>
      </c>
      <c r="Q14" s="1951"/>
      <c r="R14" s="1952"/>
      <c r="S14" s="1947">
        <f t="shared" si="2"/>
        <v>47</v>
      </c>
      <c r="T14" s="1948">
        <v>35</v>
      </c>
      <c r="U14" s="1949">
        <v>3</v>
      </c>
      <c r="V14" s="1949"/>
      <c r="W14" s="1949"/>
      <c r="X14" s="1951"/>
      <c r="Y14" s="1953">
        <v>9</v>
      </c>
      <c r="Z14" s="1954">
        <v>37</v>
      </c>
    </row>
    <row r="15" spans="1:26" ht="13.5" customHeight="1">
      <c r="A15" s="743"/>
      <c r="B15" s="1955" t="s">
        <v>37</v>
      </c>
      <c r="C15" s="1914">
        <f>SUM(D15,E15,S15)</f>
        <v>1699</v>
      </c>
      <c r="D15" s="1915">
        <f>SUM(D7:D14)</f>
        <v>2</v>
      </c>
      <c r="E15" s="1916">
        <f>SUM(F15:G15,M15:P15)+R15</f>
        <v>1120</v>
      </c>
      <c r="F15" s="1918">
        <f aca="true" t="shared" si="3" ref="F15:O15">SUM(F7:F14)</f>
        <v>113</v>
      </c>
      <c r="G15" s="1918">
        <f t="shared" si="3"/>
        <v>248</v>
      </c>
      <c r="H15" s="1919">
        <f t="shared" si="3"/>
        <v>14</v>
      </c>
      <c r="I15" s="1919">
        <f t="shared" si="3"/>
        <v>7</v>
      </c>
      <c r="J15" s="1919">
        <f t="shared" si="3"/>
        <v>0</v>
      </c>
      <c r="K15" s="1919">
        <f t="shared" si="3"/>
        <v>0</v>
      </c>
      <c r="L15" s="1919">
        <f t="shared" si="3"/>
        <v>0</v>
      </c>
      <c r="M15" s="1918">
        <f t="shared" si="3"/>
        <v>59</v>
      </c>
      <c r="N15" s="1918">
        <f t="shared" si="3"/>
        <v>335</v>
      </c>
      <c r="O15" s="1918">
        <f t="shared" si="3"/>
        <v>1</v>
      </c>
      <c r="P15" s="1918">
        <f>SUM(P7:P14)</f>
        <v>328</v>
      </c>
      <c r="Q15" s="1919">
        <f>SUM(Q7:Q14)</f>
        <v>44</v>
      </c>
      <c r="R15" s="1920">
        <f>SUM(R7:R14)</f>
        <v>36</v>
      </c>
      <c r="S15" s="1916">
        <f t="shared" si="2"/>
        <v>577</v>
      </c>
      <c r="T15" s="1917">
        <f aca="true" t="shared" si="4" ref="T15:Z15">SUM(T7:T14)</f>
        <v>370</v>
      </c>
      <c r="U15" s="1918">
        <f t="shared" si="4"/>
        <v>8</v>
      </c>
      <c r="V15" s="1918">
        <f t="shared" si="4"/>
        <v>6</v>
      </c>
      <c r="W15" s="1918">
        <f t="shared" si="4"/>
        <v>0</v>
      </c>
      <c r="X15" s="1919">
        <f t="shared" si="4"/>
        <v>0</v>
      </c>
      <c r="Y15" s="1921">
        <f t="shared" si="4"/>
        <v>193</v>
      </c>
      <c r="Z15" s="1916">
        <f t="shared" si="4"/>
        <v>834</v>
      </c>
    </row>
    <row r="16" spans="1:26" ht="13.5" customHeight="1">
      <c r="A16" s="741" t="s">
        <v>867</v>
      </c>
      <c r="B16" s="1956" t="s">
        <v>34</v>
      </c>
      <c r="C16" s="1923">
        <f>SUM(D16,E16,S16)</f>
        <v>298</v>
      </c>
      <c r="D16" s="1924"/>
      <c r="E16" s="1925">
        <f>SUM(F16:G16,M16:P16)+R16</f>
        <v>165</v>
      </c>
      <c r="F16" s="1926">
        <v>22</v>
      </c>
      <c r="G16" s="1927">
        <v>62</v>
      </c>
      <c r="H16" s="1928">
        <v>1</v>
      </c>
      <c r="I16" s="1928">
        <v>2</v>
      </c>
      <c r="J16" s="1928"/>
      <c r="K16" s="1928"/>
      <c r="L16" s="1928"/>
      <c r="M16" s="1927">
        <v>3</v>
      </c>
      <c r="N16" s="1927">
        <v>38</v>
      </c>
      <c r="O16" s="1927"/>
      <c r="P16" s="1927">
        <v>33</v>
      </c>
      <c r="Q16" s="1929"/>
      <c r="R16" s="1930">
        <v>7</v>
      </c>
      <c r="S16" s="1925">
        <f t="shared" si="2"/>
        <v>133</v>
      </c>
      <c r="T16" s="1926">
        <v>78</v>
      </c>
      <c r="U16" s="1927">
        <v>1</v>
      </c>
      <c r="V16" s="1927"/>
      <c r="W16" s="1927"/>
      <c r="X16" s="1929"/>
      <c r="Y16" s="1931">
        <v>54</v>
      </c>
      <c r="Z16" s="1932">
        <v>126</v>
      </c>
    </row>
    <row r="17" spans="1:26" ht="13.5" customHeight="1">
      <c r="A17" s="742"/>
      <c r="B17" s="1957" t="s">
        <v>35</v>
      </c>
      <c r="C17" s="1934">
        <f>SUM(D17,E17,S17)</f>
        <v>53</v>
      </c>
      <c r="D17" s="1935"/>
      <c r="E17" s="1936">
        <f>SUM(F17:G17,M17:P17)+R17</f>
        <v>31</v>
      </c>
      <c r="F17" s="1937">
        <v>2</v>
      </c>
      <c r="G17" s="1938">
        <v>5</v>
      </c>
      <c r="H17" s="1939"/>
      <c r="I17" s="1939"/>
      <c r="J17" s="1939"/>
      <c r="K17" s="1939"/>
      <c r="L17" s="1939"/>
      <c r="M17" s="1938"/>
      <c r="N17" s="1938">
        <v>11</v>
      </c>
      <c r="O17" s="1938"/>
      <c r="P17" s="1938">
        <v>11</v>
      </c>
      <c r="Q17" s="1940"/>
      <c r="R17" s="1941">
        <v>2</v>
      </c>
      <c r="S17" s="1936">
        <f t="shared" si="2"/>
        <v>22</v>
      </c>
      <c r="T17" s="1937">
        <v>16</v>
      </c>
      <c r="U17" s="1938"/>
      <c r="V17" s="1938"/>
      <c r="W17" s="1938"/>
      <c r="X17" s="1940"/>
      <c r="Y17" s="1942">
        <v>6</v>
      </c>
      <c r="Z17" s="1943">
        <v>33</v>
      </c>
    </row>
    <row r="18" spans="1:26" ht="13.5" customHeight="1">
      <c r="A18" s="742"/>
      <c r="B18" s="1958" t="s">
        <v>103</v>
      </c>
      <c r="C18" s="1934">
        <f>SUM(D18,E18,S18)</f>
        <v>94</v>
      </c>
      <c r="D18" s="1935"/>
      <c r="E18" s="1936">
        <f>SUM(F18:G18,M18:P18)+R18</f>
        <v>54</v>
      </c>
      <c r="F18" s="1937">
        <v>4</v>
      </c>
      <c r="G18" s="1938">
        <v>7</v>
      </c>
      <c r="H18" s="1939"/>
      <c r="I18" s="1939"/>
      <c r="J18" s="1939"/>
      <c r="K18" s="1939"/>
      <c r="L18" s="1939"/>
      <c r="M18" s="1938">
        <v>2</v>
      </c>
      <c r="N18" s="1938">
        <v>20</v>
      </c>
      <c r="O18" s="1938"/>
      <c r="P18" s="1938">
        <v>20</v>
      </c>
      <c r="Q18" s="1940"/>
      <c r="R18" s="1941">
        <v>1</v>
      </c>
      <c r="S18" s="1936">
        <f t="shared" si="2"/>
        <v>40</v>
      </c>
      <c r="T18" s="1937">
        <v>24</v>
      </c>
      <c r="U18" s="1938">
        <v>3</v>
      </c>
      <c r="V18" s="1938"/>
      <c r="W18" s="1938"/>
      <c r="X18" s="1940"/>
      <c r="Y18" s="1942">
        <v>13</v>
      </c>
      <c r="Z18" s="1943">
        <v>33</v>
      </c>
    </row>
    <row r="19" spans="1:26" ht="13.5" customHeight="1">
      <c r="A19" s="742"/>
      <c r="B19" s="1957" t="s">
        <v>104</v>
      </c>
      <c r="C19" s="1934">
        <f>SUM(D19,E19,S19)</f>
        <v>128</v>
      </c>
      <c r="D19" s="1935"/>
      <c r="E19" s="1936">
        <f>SUM(F19:G19,M19:P19)+R19</f>
        <v>65</v>
      </c>
      <c r="F19" s="1937">
        <v>10</v>
      </c>
      <c r="G19" s="1938">
        <v>12</v>
      </c>
      <c r="H19" s="1939"/>
      <c r="I19" s="1939"/>
      <c r="J19" s="1939"/>
      <c r="K19" s="1939"/>
      <c r="L19" s="1939"/>
      <c r="M19" s="1938"/>
      <c r="N19" s="1938">
        <v>35</v>
      </c>
      <c r="O19" s="1938">
        <v>1</v>
      </c>
      <c r="P19" s="1938">
        <v>6</v>
      </c>
      <c r="Q19" s="1940"/>
      <c r="R19" s="1941">
        <v>1</v>
      </c>
      <c r="S19" s="1936">
        <f t="shared" si="2"/>
        <v>63</v>
      </c>
      <c r="T19" s="1937">
        <v>38</v>
      </c>
      <c r="U19" s="1938"/>
      <c r="V19" s="1938"/>
      <c r="W19" s="1938"/>
      <c r="X19" s="1940"/>
      <c r="Y19" s="1942">
        <v>25</v>
      </c>
      <c r="Z19" s="1943">
        <v>87</v>
      </c>
    </row>
    <row r="20" spans="1:26" ht="13.5" customHeight="1">
      <c r="A20" s="742"/>
      <c r="B20" s="1958" t="s">
        <v>105</v>
      </c>
      <c r="C20" s="1934">
        <f>SUM(D20,E20,S20)</f>
        <v>55</v>
      </c>
      <c r="D20" s="1935"/>
      <c r="E20" s="1936">
        <f>SUM(F20:G20,M20:P20)+R20</f>
        <v>30</v>
      </c>
      <c r="F20" s="1937">
        <v>4</v>
      </c>
      <c r="G20" s="1938"/>
      <c r="H20" s="1939"/>
      <c r="I20" s="1939"/>
      <c r="J20" s="1939"/>
      <c r="K20" s="1939"/>
      <c r="L20" s="1939"/>
      <c r="M20" s="1938">
        <v>1</v>
      </c>
      <c r="N20" s="1938">
        <v>17</v>
      </c>
      <c r="O20" s="1938"/>
      <c r="P20" s="1938">
        <v>7</v>
      </c>
      <c r="Q20" s="1940"/>
      <c r="R20" s="1941">
        <v>1</v>
      </c>
      <c r="S20" s="1936">
        <f t="shared" si="2"/>
        <v>25</v>
      </c>
      <c r="T20" s="1937">
        <v>19</v>
      </c>
      <c r="U20" s="1938">
        <v>1</v>
      </c>
      <c r="V20" s="1938"/>
      <c r="W20" s="1938"/>
      <c r="X20" s="1940"/>
      <c r="Y20" s="1942">
        <v>5</v>
      </c>
      <c r="Z20" s="1943">
        <v>44</v>
      </c>
    </row>
    <row r="21" spans="1:26" ht="13.5" customHeight="1">
      <c r="A21" s="742"/>
      <c r="B21" s="1957" t="s">
        <v>106</v>
      </c>
      <c r="C21" s="1934">
        <f>SUM(D21,E21,S21)</f>
        <v>184</v>
      </c>
      <c r="D21" s="1935"/>
      <c r="E21" s="1936">
        <f>SUM(F21:G21,M21:P21)+R21</f>
        <v>98</v>
      </c>
      <c r="F21" s="1937">
        <v>7</v>
      </c>
      <c r="G21" s="1938">
        <v>29</v>
      </c>
      <c r="H21" s="1939"/>
      <c r="I21" s="1939"/>
      <c r="J21" s="1939"/>
      <c r="K21" s="1939"/>
      <c r="L21" s="1939"/>
      <c r="M21" s="1938">
        <v>1</v>
      </c>
      <c r="N21" s="1938">
        <v>40</v>
      </c>
      <c r="O21" s="1938"/>
      <c r="P21" s="1938">
        <v>20</v>
      </c>
      <c r="Q21" s="1940"/>
      <c r="R21" s="1941">
        <v>1</v>
      </c>
      <c r="S21" s="1936">
        <f t="shared" si="2"/>
        <v>86</v>
      </c>
      <c r="T21" s="1937">
        <v>67</v>
      </c>
      <c r="U21" s="1938"/>
      <c r="V21" s="1938"/>
      <c r="W21" s="1938"/>
      <c r="X21" s="1940"/>
      <c r="Y21" s="1942">
        <v>19</v>
      </c>
      <c r="Z21" s="1943">
        <v>89</v>
      </c>
    </row>
    <row r="22" spans="1:26" ht="13.5" customHeight="1">
      <c r="A22" s="742"/>
      <c r="B22" s="1959" t="s">
        <v>107</v>
      </c>
      <c r="C22" s="1960">
        <f>SUM(D22,E22,S22)</f>
        <v>183</v>
      </c>
      <c r="D22" s="1961"/>
      <c r="E22" s="1962">
        <f>SUM(F22:G22,M22:P22)+R22</f>
        <v>96</v>
      </c>
      <c r="F22" s="1963">
        <v>4</v>
      </c>
      <c r="G22" s="1964">
        <v>32</v>
      </c>
      <c r="H22" s="1965"/>
      <c r="I22" s="1965"/>
      <c r="J22" s="1965"/>
      <c r="K22" s="1965"/>
      <c r="L22" s="1965"/>
      <c r="M22" s="1964">
        <v>4</v>
      </c>
      <c r="N22" s="1964">
        <v>26</v>
      </c>
      <c r="O22" s="1964">
        <v>3</v>
      </c>
      <c r="P22" s="1964">
        <v>25</v>
      </c>
      <c r="Q22" s="1966"/>
      <c r="R22" s="1967">
        <v>2</v>
      </c>
      <c r="S22" s="1962">
        <f t="shared" si="2"/>
        <v>87</v>
      </c>
      <c r="T22" s="1963">
        <v>58</v>
      </c>
      <c r="U22" s="1964">
        <v>1</v>
      </c>
      <c r="V22" s="1964"/>
      <c r="W22" s="1964"/>
      <c r="X22" s="1966"/>
      <c r="Y22" s="1968">
        <v>28</v>
      </c>
      <c r="Z22" s="1969">
        <v>71</v>
      </c>
    </row>
    <row r="23" spans="1:26" ht="13.5" customHeight="1">
      <c r="A23" s="743"/>
      <c r="B23" s="1970" t="s">
        <v>37</v>
      </c>
      <c r="C23" s="1971">
        <f>SUM(D23,E23,S23)</f>
        <v>995</v>
      </c>
      <c r="D23" s="1972">
        <f>SUM(D16:D22)</f>
        <v>0</v>
      </c>
      <c r="E23" s="1973">
        <f>SUM(F23:G23,M23:P23)+R23</f>
        <v>539</v>
      </c>
      <c r="F23" s="1974">
        <f aca="true" t="shared" si="5" ref="F23:O23">SUM(F16:F22)</f>
        <v>53</v>
      </c>
      <c r="G23" s="1975">
        <f t="shared" si="5"/>
        <v>147</v>
      </c>
      <c r="H23" s="1976">
        <f t="shared" si="5"/>
        <v>1</v>
      </c>
      <c r="I23" s="1976">
        <f t="shared" si="5"/>
        <v>2</v>
      </c>
      <c r="J23" s="1976">
        <f t="shared" si="5"/>
        <v>0</v>
      </c>
      <c r="K23" s="1976">
        <f t="shared" si="5"/>
        <v>0</v>
      </c>
      <c r="L23" s="1976">
        <f t="shared" si="5"/>
        <v>0</v>
      </c>
      <c r="M23" s="1975">
        <f t="shared" si="5"/>
        <v>11</v>
      </c>
      <c r="N23" s="1975">
        <f t="shared" si="5"/>
        <v>187</v>
      </c>
      <c r="O23" s="1975">
        <f t="shared" si="5"/>
        <v>4</v>
      </c>
      <c r="P23" s="1975">
        <f>SUM(P16:P22)</f>
        <v>122</v>
      </c>
      <c r="Q23" s="1976">
        <f>SUM(Q16:Q22)</f>
        <v>0</v>
      </c>
      <c r="R23" s="1977">
        <f>SUM(R16:R22)</f>
        <v>15</v>
      </c>
      <c r="S23" s="1973">
        <f t="shared" si="2"/>
        <v>456</v>
      </c>
      <c r="T23" s="1974">
        <f aca="true" t="shared" si="6" ref="T23:Z23">SUM(T16:T22)</f>
        <v>300</v>
      </c>
      <c r="U23" s="1975">
        <f t="shared" si="6"/>
        <v>6</v>
      </c>
      <c r="V23" s="1975">
        <f t="shared" si="6"/>
        <v>0</v>
      </c>
      <c r="W23" s="1975">
        <f t="shared" si="6"/>
        <v>0</v>
      </c>
      <c r="X23" s="1976">
        <f t="shared" si="6"/>
        <v>0</v>
      </c>
      <c r="Y23" s="1978">
        <f t="shared" si="6"/>
        <v>150</v>
      </c>
      <c r="Z23" s="1973">
        <f t="shared" si="6"/>
        <v>483</v>
      </c>
    </row>
    <row r="24" spans="1:26" ht="11.25" customHeight="1">
      <c r="A24" s="1979"/>
      <c r="B24" s="1980"/>
      <c r="C24" s="1981"/>
      <c r="D24" s="1410"/>
      <c r="E24" s="1981"/>
      <c r="F24" s="1410"/>
      <c r="G24" s="1410"/>
      <c r="H24" s="1410"/>
      <c r="I24" s="1410"/>
      <c r="J24" s="1410"/>
      <c r="K24" s="1410"/>
      <c r="L24" s="1410"/>
      <c r="M24" s="1410"/>
      <c r="N24" s="1410"/>
      <c r="O24" s="1410"/>
      <c r="P24" s="1410"/>
      <c r="Q24" s="1410"/>
      <c r="R24" s="1410"/>
      <c r="S24" s="1981"/>
      <c r="T24" s="1410"/>
      <c r="U24" s="1410"/>
      <c r="V24" s="1410"/>
      <c r="W24" s="1410"/>
      <c r="X24" s="1410"/>
      <c r="Y24" s="1410"/>
      <c r="Z24" s="1981"/>
    </row>
    <row r="25" spans="1:6" ht="24" customHeight="1">
      <c r="A25" s="533" t="s">
        <v>868</v>
      </c>
      <c r="B25" s="534"/>
      <c r="C25" s="1880"/>
      <c r="D25" s="371"/>
      <c r="E25" s="1880"/>
      <c r="F25" s="1982" t="s">
        <v>841</v>
      </c>
    </row>
    <row r="26" spans="1:26" ht="15" customHeight="1">
      <c r="A26" s="1882"/>
      <c r="B26" s="1883"/>
      <c r="C26" s="1983" t="s">
        <v>842</v>
      </c>
      <c r="D26" s="1850" t="s">
        <v>843</v>
      </c>
      <c r="E26" s="777" t="s">
        <v>844</v>
      </c>
      <c r="F26" s="769"/>
      <c r="G26" s="769"/>
      <c r="H26" s="769"/>
      <c r="I26" s="769"/>
      <c r="J26" s="769"/>
      <c r="K26" s="769"/>
      <c r="L26" s="769"/>
      <c r="M26" s="769"/>
      <c r="N26" s="769"/>
      <c r="O26" s="769"/>
      <c r="P26" s="665"/>
      <c r="Q26" s="655"/>
      <c r="R26" s="1885"/>
      <c r="S26" s="806" t="s">
        <v>845</v>
      </c>
      <c r="T26" s="807"/>
      <c r="U26" s="807"/>
      <c r="V26" s="807"/>
      <c r="W26" s="807"/>
      <c r="X26" s="807"/>
      <c r="Y26" s="866"/>
      <c r="Z26" s="1984"/>
    </row>
    <row r="27" spans="1:26" ht="12" customHeight="1">
      <c r="A27" s="1887"/>
      <c r="B27" s="1888"/>
      <c r="C27" s="1985"/>
      <c r="D27" s="1890"/>
      <c r="E27" s="1891" t="s">
        <v>847</v>
      </c>
      <c r="F27" s="1892" t="s">
        <v>848</v>
      </c>
      <c r="G27" s="1893" t="s">
        <v>849</v>
      </c>
      <c r="H27" s="1894"/>
      <c r="I27" s="1986"/>
      <c r="J27" s="1895"/>
      <c r="K27" s="1895"/>
      <c r="L27" s="1895"/>
      <c r="M27" s="837" t="s">
        <v>850</v>
      </c>
      <c r="N27" s="837" t="s">
        <v>851</v>
      </c>
      <c r="O27" s="837" t="s">
        <v>852</v>
      </c>
      <c r="P27" s="1893" t="s">
        <v>853</v>
      </c>
      <c r="Q27" s="1896"/>
      <c r="R27" s="774" t="s">
        <v>854</v>
      </c>
      <c r="S27" s="1891" t="s">
        <v>847</v>
      </c>
      <c r="T27" s="1897" t="s">
        <v>855</v>
      </c>
      <c r="U27" s="837" t="s">
        <v>856</v>
      </c>
      <c r="V27" s="837" t="s">
        <v>857</v>
      </c>
      <c r="W27" s="1893" t="s">
        <v>858</v>
      </c>
      <c r="X27" s="1896"/>
      <c r="Y27" s="774" t="s">
        <v>859</v>
      </c>
      <c r="Z27" s="1984"/>
    </row>
    <row r="28" spans="1:26" ht="12" customHeight="1">
      <c r="A28" s="1887"/>
      <c r="B28" s="1888"/>
      <c r="C28" s="1985"/>
      <c r="D28" s="1890"/>
      <c r="E28" s="1899"/>
      <c r="F28" s="1900"/>
      <c r="G28" s="1901"/>
      <c r="H28" s="1337" t="s">
        <v>860</v>
      </c>
      <c r="I28" s="1337" t="s">
        <v>861</v>
      </c>
      <c r="J28" s="1895"/>
      <c r="K28" s="1895"/>
      <c r="L28" s="558"/>
      <c r="M28" s="838"/>
      <c r="N28" s="838"/>
      <c r="O28" s="838"/>
      <c r="P28" s="1901"/>
      <c r="Q28" s="1337" t="s">
        <v>862</v>
      </c>
      <c r="R28" s="775"/>
      <c r="S28" s="1899"/>
      <c r="T28" s="1902"/>
      <c r="U28" s="838"/>
      <c r="V28" s="838"/>
      <c r="W28" s="1901"/>
      <c r="X28" s="1903" t="s">
        <v>863</v>
      </c>
      <c r="Y28" s="775"/>
      <c r="Z28" s="1984"/>
    </row>
    <row r="29" spans="1:26" ht="45" customHeight="1">
      <c r="A29" s="1904"/>
      <c r="B29" s="1905"/>
      <c r="C29" s="1987"/>
      <c r="D29" s="1854"/>
      <c r="E29" s="1907"/>
      <c r="F29" s="1908"/>
      <c r="G29" s="1909"/>
      <c r="H29" s="1910"/>
      <c r="I29" s="1910"/>
      <c r="J29" s="1911" t="s">
        <v>869</v>
      </c>
      <c r="K29" s="1911" t="s">
        <v>865</v>
      </c>
      <c r="L29" s="595" t="s">
        <v>866</v>
      </c>
      <c r="M29" s="839"/>
      <c r="N29" s="839"/>
      <c r="O29" s="839"/>
      <c r="P29" s="1909"/>
      <c r="Q29" s="1910"/>
      <c r="R29" s="776"/>
      <c r="S29" s="1907"/>
      <c r="T29" s="841"/>
      <c r="U29" s="839"/>
      <c r="V29" s="839"/>
      <c r="W29" s="1909"/>
      <c r="X29" s="1912"/>
      <c r="Y29" s="776"/>
      <c r="Z29" s="1984"/>
    </row>
    <row r="30" spans="1:25" ht="13.5">
      <c r="A30" s="1988" t="s">
        <v>870</v>
      </c>
      <c r="B30" s="758"/>
      <c r="C30" s="1916">
        <f>SUM(D30,E30,S30)</f>
        <v>2694</v>
      </c>
      <c r="D30" s="1915">
        <f>SUM(D31:D37)</f>
        <v>2</v>
      </c>
      <c r="E30" s="1916">
        <f>F30+G30+M30+N30+O30+P30+R30</f>
        <v>1659</v>
      </c>
      <c r="F30" s="1917">
        <f>SUM(F31:F37)</f>
        <v>166</v>
      </c>
      <c r="G30" s="1917">
        <f aca="true" t="shared" si="7" ref="G30:O30">SUM(G31:G37)</f>
        <v>395</v>
      </c>
      <c r="H30" s="1919">
        <f t="shared" si="7"/>
        <v>15</v>
      </c>
      <c r="I30" s="1919">
        <f t="shared" si="7"/>
        <v>9</v>
      </c>
      <c r="J30" s="1919">
        <f t="shared" si="7"/>
        <v>0</v>
      </c>
      <c r="K30" s="1919">
        <f t="shared" si="7"/>
        <v>0</v>
      </c>
      <c r="L30" s="1919">
        <f t="shared" si="7"/>
        <v>0</v>
      </c>
      <c r="M30" s="1917">
        <f t="shared" si="7"/>
        <v>70</v>
      </c>
      <c r="N30" s="1917">
        <f t="shared" si="7"/>
        <v>522</v>
      </c>
      <c r="O30" s="1917">
        <f t="shared" si="7"/>
        <v>5</v>
      </c>
      <c r="P30" s="1918">
        <f aca="true" t="shared" si="8" ref="P30:Y30">SUM(P31:P37)</f>
        <v>450</v>
      </c>
      <c r="Q30" s="1919">
        <f t="shared" si="8"/>
        <v>44</v>
      </c>
      <c r="R30" s="1989">
        <f t="shared" si="8"/>
        <v>51</v>
      </c>
      <c r="S30" s="1916">
        <f aca="true" t="shared" si="9" ref="S30:S37">T30+U30+V30+W30+Y30</f>
        <v>1033</v>
      </c>
      <c r="T30" s="1917">
        <f t="shared" si="8"/>
        <v>670</v>
      </c>
      <c r="U30" s="1917">
        <f t="shared" si="8"/>
        <v>14</v>
      </c>
      <c r="V30" s="1917">
        <f t="shared" si="8"/>
        <v>6</v>
      </c>
      <c r="W30" s="1917">
        <f t="shared" si="8"/>
        <v>0</v>
      </c>
      <c r="X30" s="1919">
        <f t="shared" si="8"/>
        <v>0</v>
      </c>
      <c r="Y30" s="1989">
        <f t="shared" si="8"/>
        <v>343</v>
      </c>
    </row>
    <row r="31" spans="1:25" ht="13.5">
      <c r="A31" s="1990" t="s">
        <v>871</v>
      </c>
      <c r="B31" s="1991" t="s">
        <v>872</v>
      </c>
      <c r="C31" s="1925">
        <f>SUM(D31,E31,S31)</f>
        <v>13</v>
      </c>
      <c r="D31" s="1924">
        <v>1</v>
      </c>
      <c r="E31" s="1925">
        <f>F31+G31+M31+N31+O31+P31+R31</f>
        <v>8</v>
      </c>
      <c r="F31" s="1992">
        <v>8</v>
      </c>
      <c r="G31" s="1926"/>
      <c r="H31" s="1993"/>
      <c r="I31" s="1993"/>
      <c r="J31" s="1993"/>
      <c r="K31" s="1993"/>
      <c r="L31" s="1993"/>
      <c r="M31" s="1926"/>
      <c r="N31" s="1926"/>
      <c r="O31" s="1926"/>
      <c r="P31" s="1927"/>
      <c r="Q31" s="1928"/>
      <c r="R31" s="1994"/>
      <c r="S31" s="1925">
        <f t="shared" si="9"/>
        <v>4</v>
      </c>
      <c r="T31" s="1992"/>
      <c r="U31" s="1926">
        <v>1</v>
      </c>
      <c r="V31" s="1926"/>
      <c r="W31" s="1926"/>
      <c r="X31" s="1995"/>
      <c r="Y31" s="1996">
        <v>3</v>
      </c>
    </row>
    <row r="32" spans="1:25" ht="13.5">
      <c r="A32" s="1997"/>
      <c r="B32" s="1998" t="s">
        <v>873</v>
      </c>
      <c r="C32" s="1936">
        <f>SUM(D32,E32,S32)</f>
        <v>1</v>
      </c>
      <c r="D32" s="1924"/>
      <c r="E32" s="1936">
        <f>F32+G32+M32+N32+O32+P32+R32</f>
        <v>1</v>
      </c>
      <c r="F32" s="1992">
        <v>1</v>
      </c>
      <c r="G32" s="1926"/>
      <c r="H32" s="1993"/>
      <c r="I32" s="1993"/>
      <c r="J32" s="1993"/>
      <c r="K32" s="1993"/>
      <c r="L32" s="1993"/>
      <c r="M32" s="1926"/>
      <c r="N32" s="1926"/>
      <c r="O32" s="1926"/>
      <c r="P32" s="1927"/>
      <c r="Q32" s="1928"/>
      <c r="R32" s="1994"/>
      <c r="S32" s="1936">
        <f t="shared" si="9"/>
        <v>0</v>
      </c>
      <c r="T32" s="1992"/>
      <c r="U32" s="1926"/>
      <c r="V32" s="1926"/>
      <c r="W32" s="1926"/>
      <c r="X32" s="1995"/>
      <c r="Y32" s="1930"/>
    </row>
    <row r="33" spans="1:25" ht="13.5">
      <c r="A33" s="1997"/>
      <c r="B33" s="1998" t="s">
        <v>874</v>
      </c>
      <c r="C33" s="1936">
        <f>SUM(D33,E33,S33)</f>
        <v>16</v>
      </c>
      <c r="D33" s="1924">
        <v>1</v>
      </c>
      <c r="E33" s="1936">
        <f>F33+G33+M33+N33+O33+P33+R33</f>
        <v>14</v>
      </c>
      <c r="F33" s="1992">
        <v>2</v>
      </c>
      <c r="G33" s="1926">
        <v>4</v>
      </c>
      <c r="H33" s="1993"/>
      <c r="I33" s="1993"/>
      <c r="J33" s="1993"/>
      <c r="K33" s="1993"/>
      <c r="L33" s="1993"/>
      <c r="M33" s="1926"/>
      <c r="N33" s="1926"/>
      <c r="O33" s="1926"/>
      <c r="P33" s="1927">
        <v>8</v>
      </c>
      <c r="Q33" s="1928"/>
      <c r="R33" s="1994"/>
      <c r="S33" s="1936">
        <f t="shared" si="9"/>
        <v>1</v>
      </c>
      <c r="T33" s="1992"/>
      <c r="U33" s="1926"/>
      <c r="V33" s="1926">
        <v>1</v>
      </c>
      <c r="W33" s="1926"/>
      <c r="X33" s="1995"/>
      <c r="Y33" s="1930"/>
    </row>
    <row r="34" spans="1:25" ht="13.5">
      <c r="A34" s="1997"/>
      <c r="B34" s="1998" t="s">
        <v>875</v>
      </c>
      <c r="C34" s="1936">
        <f>SUM(D34,E34,S34)</f>
        <v>2647</v>
      </c>
      <c r="D34" s="1924"/>
      <c r="E34" s="1936">
        <f>F34+G34+M34+N34+O34+P34+R34</f>
        <v>1625</v>
      </c>
      <c r="F34" s="1992">
        <v>145</v>
      </c>
      <c r="G34" s="1999">
        <v>391</v>
      </c>
      <c r="H34" s="1993">
        <v>15</v>
      </c>
      <c r="I34" s="1993">
        <v>9</v>
      </c>
      <c r="J34" s="1993"/>
      <c r="K34" s="1993"/>
      <c r="L34" s="1993"/>
      <c r="M34" s="1926">
        <v>69</v>
      </c>
      <c r="N34" s="1926">
        <v>522</v>
      </c>
      <c r="O34" s="1926">
        <v>5</v>
      </c>
      <c r="P34" s="1927">
        <v>442</v>
      </c>
      <c r="Q34" s="1928">
        <v>44</v>
      </c>
      <c r="R34" s="1994">
        <v>51</v>
      </c>
      <c r="S34" s="1936">
        <f t="shared" si="9"/>
        <v>1022</v>
      </c>
      <c r="T34" s="1992">
        <v>670</v>
      </c>
      <c r="U34" s="1926">
        <v>11</v>
      </c>
      <c r="V34" s="1926">
        <v>5</v>
      </c>
      <c r="W34" s="1926"/>
      <c r="X34" s="1995"/>
      <c r="Y34" s="1930">
        <v>336</v>
      </c>
    </row>
    <row r="35" spans="1:25" ht="13.5">
      <c r="A35" s="1997"/>
      <c r="B35" s="1998" t="s">
        <v>876</v>
      </c>
      <c r="C35" s="1936">
        <f>SUM(D35,E35,S35)</f>
        <v>7</v>
      </c>
      <c r="D35" s="1924"/>
      <c r="E35" s="1936">
        <f>F35+G35+M35+N35+O35+P35+R35</f>
        <v>6</v>
      </c>
      <c r="F35" s="1992">
        <v>5</v>
      </c>
      <c r="G35" s="1926"/>
      <c r="H35" s="1993"/>
      <c r="I35" s="1993"/>
      <c r="J35" s="1993"/>
      <c r="K35" s="1993"/>
      <c r="L35" s="1993"/>
      <c r="M35" s="1926">
        <v>1</v>
      </c>
      <c r="N35" s="1926"/>
      <c r="O35" s="1926"/>
      <c r="P35" s="1927"/>
      <c r="Q35" s="1928"/>
      <c r="R35" s="1994"/>
      <c r="S35" s="1936">
        <f t="shared" si="9"/>
        <v>1</v>
      </c>
      <c r="T35" s="1992"/>
      <c r="U35" s="1926"/>
      <c r="V35" s="1926"/>
      <c r="W35" s="1926"/>
      <c r="X35" s="1995"/>
      <c r="Y35" s="1930">
        <v>1</v>
      </c>
    </row>
    <row r="36" spans="1:25" ht="13.5">
      <c r="A36" s="1997"/>
      <c r="B36" s="1998" t="s">
        <v>877</v>
      </c>
      <c r="C36" s="1936">
        <f>SUM(D36,E36,S36)</f>
        <v>0</v>
      </c>
      <c r="D36" s="1924"/>
      <c r="E36" s="1936">
        <f>F36+G36+M36+N36+O36+P36+R36</f>
        <v>0</v>
      </c>
      <c r="F36" s="1992"/>
      <c r="G36" s="1926"/>
      <c r="H36" s="1993"/>
      <c r="I36" s="1993"/>
      <c r="J36" s="1993"/>
      <c r="K36" s="1993"/>
      <c r="L36" s="1993"/>
      <c r="M36" s="1926"/>
      <c r="N36" s="1926"/>
      <c r="O36" s="1926"/>
      <c r="P36" s="1927"/>
      <c r="Q36" s="1928"/>
      <c r="R36" s="1994"/>
      <c r="S36" s="1936">
        <f t="shared" si="9"/>
        <v>0</v>
      </c>
      <c r="T36" s="1992"/>
      <c r="U36" s="1926"/>
      <c r="V36" s="1926"/>
      <c r="W36" s="1926"/>
      <c r="X36" s="1995"/>
      <c r="Y36" s="1930"/>
    </row>
    <row r="37" spans="1:25" ht="13.5">
      <c r="A37" s="2000"/>
      <c r="B37" s="2001" t="s">
        <v>878</v>
      </c>
      <c r="C37" s="1962">
        <f>SUM(D37,E37,S37)</f>
        <v>10</v>
      </c>
      <c r="D37" s="2002"/>
      <c r="E37" s="1962">
        <f>F37+G37+M37+N37+O37+P37+R37</f>
        <v>5</v>
      </c>
      <c r="F37" s="2003">
        <v>5</v>
      </c>
      <c r="G37" s="2004"/>
      <c r="H37" s="2005"/>
      <c r="I37" s="2005"/>
      <c r="J37" s="2005"/>
      <c r="K37" s="2005"/>
      <c r="L37" s="2005"/>
      <c r="M37" s="2004"/>
      <c r="N37" s="2004"/>
      <c r="O37" s="2004"/>
      <c r="P37" s="2006"/>
      <c r="Q37" s="2007"/>
      <c r="R37" s="2008"/>
      <c r="S37" s="1962">
        <f t="shared" si="9"/>
        <v>5</v>
      </c>
      <c r="T37" s="2003"/>
      <c r="U37" s="2004">
        <v>2</v>
      </c>
      <c r="V37" s="2004"/>
      <c r="W37" s="2004"/>
      <c r="X37" s="2009"/>
      <c r="Y37" s="2010">
        <v>3</v>
      </c>
    </row>
    <row r="38" ht="6" customHeight="1"/>
    <row r="39" spans="1:8" ht="24" customHeight="1">
      <c r="A39" s="533" t="s">
        <v>879</v>
      </c>
      <c r="B39" s="534"/>
      <c r="C39" s="1880"/>
      <c r="D39" s="371"/>
      <c r="E39" s="1880" t="s">
        <v>841</v>
      </c>
      <c r="F39" s="371"/>
      <c r="G39" s="371"/>
      <c r="H39" s="371"/>
    </row>
    <row r="40" spans="1:26" ht="15" customHeight="1">
      <c r="A40" s="1882"/>
      <c r="B40" s="1883"/>
      <c r="C40" s="1884" t="s">
        <v>842</v>
      </c>
      <c r="D40" s="1850" t="s">
        <v>843</v>
      </c>
      <c r="E40" s="777" t="s">
        <v>844</v>
      </c>
      <c r="F40" s="769"/>
      <c r="G40" s="769"/>
      <c r="H40" s="769"/>
      <c r="I40" s="769"/>
      <c r="J40" s="769"/>
      <c r="K40" s="769"/>
      <c r="L40" s="769"/>
      <c r="M40" s="769"/>
      <c r="N40" s="769"/>
      <c r="O40" s="769"/>
      <c r="P40" s="665"/>
      <c r="Q40" s="655"/>
      <c r="R40" s="1885"/>
      <c r="S40" s="806" t="s">
        <v>845</v>
      </c>
      <c r="T40" s="807"/>
      <c r="U40" s="807"/>
      <c r="V40" s="807"/>
      <c r="W40" s="807"/>
      <c r="X40" s="807"/>
      <c r="Y40" s="866"/>
      <c r="Z40" s="2011"/>
    </row>
    <row r="41" spans="1:26" ht="12" customHeight="1">
      <c r="A41" s="1887"/>
      <c r="B41" s="1888"/>
      <c r="C41" s="1889"/>
      <c r="D41" s="1890"/>
      <c r="E41" s="1891" t="s">
        <v>847</v>
      </c>
      <c r="F41" s="1892" t="s">
        <v>848</v>
      </c>
      <c r="G41" s="1893" t="s">
        <v>849</v>
      </c>
      <c r="H41" s="1894"/>
      <c r="I41" s="1895"/>
      <c r="J41" s="1895"/>
      <c r="K41" s="1895"/>
      <c r="L41" s="1895"/>
      <c r="M41" s="837" t="s">
        <v>850</v>
      </c>
      <c r="N41" s="837" t="s">
        <v>851</v>
      </c>
      <c r="O41" s="837" t="s">
        <v>852</v>
      </c>
      <c r="P41" s="1893" t="s">
        <v>853</v>
      </c>
      <c r="Q41" s="1896"/>
      <c r="R41" s="774" t="s">
        <v>854</v>
      </c>
      <c r="S41" s="1891" t="s">
        <v>847</v>
      </c>
      <c r="T41" s="1897" t="s">
        <v>855</v>
      </c>
      <c r="U41" s="837" t="s">
        <v>856</v>
      </c>
      <c r="V41" s="837" t="s">
        <v>857</v>
      </c>
      <c r="W41" s="1893" t="s">
        <v>858</v>
      </c>
      <c r="X41" s="1896"/>
      <c r="Y41" s="774" t="s">
        <v>859</v>
      </c>
      <c r="Z41" s="2011"/>
    </row>
    <row r="42" spans="1:26" ht="12" customHeight="1">
      <c r="A42" s="1887"/>
      <c r="B42" s="1888"/>
      <c r="C42" s="1889"/>
      <c r="D42" s="1890"/>
      <c r="E42" s="1899"/>
      <c r="F42" s="1900"/>
      <c r="G42" s="1901"/>
      <c r="H42" s="1337" t="s">
        <v>860</v>
      </c>
      <c r="I42" s="1337" t="s">
        <v>861</v>
      </c>
      <c r="J42" s="1895"/>
      <c r="K42" s="1895"/>
      <c r="L42" s="558"/>
      <c r="M42" s="838"/>
      <c r="N42" s="838"/>
      <c r="O42" s="838"/>
      <c r="P42" s="1901"/>
      <c r="Q42" s="1337" t="s">
        <v>862</v>
      </c>
      <c r="R42" s="775"/>
      <c r="S42" s="1899"/>
      <c r="T42" s="1902"/>
      <c r="U42" s="838"/>
      <c r="V42" s="838"/>
      <c r="W42" s="1901"/>
      <c r="X42" s="1903" t="s">
        <v>863</v>
      </c>
      <c r="Y42" s="775"/>
      <c r="Z42" s="2011"/>
    </row>
    <row r="43" spans="1:26" ht="45" customHeight="1">
      <c r="A43" s="1904"/>
      <c r="B43" s="1905"/>
      <c r="C43" s="1906"/>
      <c r="D43" s="1854"/>
      <c r="E43" s="1907"/>
      <c r="F43" s="1908"/>
      <c r="G43" s="1909"/>
      <c r="H43" s="1910"/>
      <c r="I43" s="1910"/>
      <c r="J43" s="1911" t="s">
        <v>869</v>
      </c>
      <c r="K43" s="1911" t="s">
        <v>865</v>
      </c>
      <c r="L43" s="595" t="s">
        <v>866</v>
      </c>
      <c r="M43" s="839"/>
      <c r="N43" s="839"/>
      <c r="O43" s="839"/>
      <c r="P43" s="1909"/>
      <c r="Q43" s="1910"/>
      <c r="R43" s="776"/>
      <c r="S43" s="1907"/>
      <c r="T43" s="841"/>
      <c r="U43" s="839"/>
      <c r="V43" s="839"/>
      <c r="W43" s="1909"/>
      <c r="X43" s="1912"/>
      <c r="Y43" s="776"/>
      <c r="Z43" s="2011"/>
    </row>
    <row r="44" spans="1:25" ht="13.5">
      <c r="A44" s="2012" t="s">
        <v>880</v>
      </c>
      <c r="B44" s="2013"/>
      <c r="C44" s="1914">
        <f>SUM(D44,E44,S44)</f>
        <v>2694</v>
      </c>
      <c r="D44" s="1915">
        <f>SUM(D45:D54)</f>
        <v>2</v>
      </c>
      <c r="E44" s="1916">
        <f>F44+G44+M44+N44+O44+P44+R44</f>
        <v>1659</v>
      </c>
      <c r="F44" s="1917">
        <f aca="true" t="shared" si="10" ref="F44:O44">SUM(F45:F54)</f>
        <v>166</v>
      </c>
      <c r="G44" s="1918">
        <f t="shared" si="10"/>
        <v>395</v>
      </c>
      <c r="H44" s="1919">
        <f t="shared" si="10"/>
        <v>15</v>
      </c>
      <c r="I44" s="1919">
        <f t="shared" si="10"/>
        <v>9</v>
      </c>
      <c r="J44" s="1919">
        <f t="shared" si="10"/>
        <v>0</v>
      </c>
      <c r="K44" s="1919">
        <f t="shared" si="10"/>
        <v>0</v>
      </c>
      <c r="L44" s="1919">
        <f t="shared" si="10"/>
        <v>0</v>
      </c>
      <c r="M44" s="1918">
        <f t="shared" si="10"/>
        <v>70</v>
      </c>
      <c r="N44" s="1918">
        <f t="shared" si="10"/>
        <v>522</v>
      </c>
      <c r="O44" s="1918">
        <f t="shared" si="10"/>
        <v>5</v>
      </c>
      <c r="P44" s="1918">
        <f>SUM(P45:P54)</f>
        <v>450</v>
      </c>
      <c r="Q44" s="1919">
        <f>SUM(Q45:Q54)</f>
        <v>44</v>
      </c>
      <c r="R44" s="1989">
        <f>SUM(R45:R54)</f>
        <v>51</v>
      </c>
      <c r="S44" s="1916">
        <f aca="true" t="shared" si="11" ref="S44:S54">T44+U44+V44+W44+Y44</f>
        <v>1033</v>
      </c>
      <c r="T44" s="1917">
        <f aca="true" t="shared" si="12" ref="T44:Y44">SUM(T45:T54)</f>
        <v>670</v>
      </c>
      <c r="U44" s="1918">
        <f t="shared" si="12"/>
        <v>14</v>
      </c>
      <c r="V44" s="1918">
        <f t="shared" si="12"/>
        <v>6</v>
      </c>
      <c r="W44" s="2014">
        <f t="shared" si="12"/>
        <v>0</v>
      </c>
      <c r="X44" s="1919">
        <f t="shared" si="12"/>
        <v>0</v>
      </c>
      <c r="Y44" s="1989">
        <f t="shared" si="12"/>
        <v>343</v>
      </c>
    </row>
    <row r="45" spans="1:25" ht="13.5">
      <c r="A45" s="2015" t="s">
        <v>881</v>
      </c>
      <c r="B45" s="1980"/>
      <c r="C45" s="2016">
        <f>SUM(D45,E45,S45)</f>
        <v>969</v>
      </c>
      <c r="D45" s="1924"/>
      <c r="E45" s="2017">
        <f>F45+G45+M45+N45+O45+P45+R45</f>
        <v>765</v>
      </c>
      <c r="F45" s="1926">
        <v>78</v>
      </c>
      <c r="G45" s="1926">
        <v>71</v>
      </c>
      <c r="H45" s="1926"/>
      <c r="I45" s="1926"/>
      <c r="J45" s="1926"/>
      <c r="K45" s="1926"/>
      <c r="L45" s="1926"/>
      <c r="M45" s="1926">
        <v>41</v>
      </c>
      <c r="N45" s="1926">
        <v>310</v>
      </c>
      <c r="O45" s="1926">
        <v>5</v>
      </c>
      <c r="P45" s="2018">
        <v>244</v>
      </c>
      <c r="Q45" s="2019"/>
      <c r="R45" s="2018">
        <v>16</v>
      </c>
      <c r="S45" s="2020">
        <f t="shared" si="11"/>
        <v>204</v>
      </c>
      <c r="T45" s="2021">
        <v>37</v>
      </c>
      <c r="U45" s="2021">
        <v>8</v>
      </c>
      <c r="V45" s="2021"/>
      <c r="W45" s="2022"/>
      <c r="X45" s="2018"/>
      <c r="Y45" s="1996">
        <v>159</v>
      </c>
    </row>
    <row r="46" spans="1:25" ht="13.5">
      <c r="A46" s="663" t="s">
        <v>882</v>
      </c>
      <c r="B46" s="2023"/>
      <c r="C46" s="1934">
        <f>SUM(D46,E46,S46)</f>
        <v>470</v>
      </c>
      <c r="D46" s="1924"/>
      <c r="E46" s="1936">
        <f>F46+G46+M46+N46+O46+P46+R46</f>
        <v>280</v>
      </c>
      <c r="F46" s="1926">
        <v>45</v>
      </c>
      <c r="G46" s="1926">
        <v>37</v>
      </c>
      <c r="H46" s="1926"/>
      <c r="I46" s="1926"/>
      <c r="J46" s="1926"/>
      <c r="K46" s="1926"/>
      <c r="L46" s="1926"/>
      <c r="M46" s="1926">
        <v>20</v>
      </c>
      <c r="N46" s="1926">
        <v>104</v>
      </c>
      <c r="O46" s="1926"/>
      <c r="P46" s="1938">
        <v>44</v>
      </c>
      <c r="Q46" s="1939"/>
      <c r="R46" s="1938">
        <v>30</v>
      </c>
      <c r="S46" s="1936">
        <f t="shared" si="11"/>
        <v>190</v>
      </c>
      <c r="T46" s="1937">
        <v>84</v>
      </c>
      <c r="U46" s="1937">
        <v>4</v>
      </c>
      <c r="V46" s="1937"/>
      <c r="W46" s="2024"/>
      <c r="X46" s="1938"/>
      <c r="Y46" s="1941">
        <v>102</v>
      </c>
    </row>
    <row r="47" spans="1:25" ht="13.5">
      <c r="A47" s="663" t="s">
        <v>883</v>
      </c>
      <c r="B47" s="2023"/>
      <c r="C47" s="1934">
        <f>SUM(D47,E47,S47)</f>
        <v>577</v>
      </c>
      <c r="D47" s="1924"/>
      <c r="E47" s="1936">
        <f>F47+G47+M47+N47+O47+P47+R47</f>
        <v>352</v>
      </c>
      <c r="F47" s="1926">
        <v>22</v>
      </c>
      <c r="G47" s="1926">
        <v>177</v>
      </c>
      <c r="H47" s="1926"/>
      <c r="I47" s="1926"/>
      <c r="J47" s="1926"/>
      <c r="K47" s="1926"/>
      <c r="L47" s="1926"/>
      <c r="M47" s="1926">
        <v>9</v>
      </c>
      <c r="N47" s="1926">
        <v>90</v>
      </c>
      <c r="O47" s="1926"/>
      <c r="P47" s="1938">
        <v>51</v>
      </c>
      <c r="Q47" s="1939">
        <v>1</v>
      </c>
      <c r="R47" s="1938">
        <v>3</v>
      </c>
      <c r="S47" s="1936">
        <f t="shared" si="11"/>
        <v>225</v>
      </c>
      <c r="T47" s="1937">
        <v>160</v>
      </c>
      <c r="U47" s="1937">
        <v>2</v>
      </c>
      <c r="V47" s="1937">
        <v>6</v>
      </c>
      <c r="W47" s="2024"/>
      <c r="X47" s="1938"/>
      <c r="Y47" s="1941">
        <v>57</v>
      </c>
    </row>
    <row r="48" spans="1:25" ht="13.5">
      <c r="A48" s="663" t="s">
        <v>884</v>
      </c>
      <c r="B48" s="2023"/>
      <c r="C48" s="1934">
        <f>SUM(D48,E48,S48)</f>
        <v>335</v>
      </c>
      <c r="D48" s="1924"/>
      <c r="E48" s="1936">
        <f>F48+G48+M48+N48+O48+P48+R48</f>
        <v>168</v>
      </c>
      <c r="F48" s="1926">
        <v>7</v>
      </c>
      <c r="G48" s="1926">
        <v>45</v>
      </c>
      <c r="H48" s="1926"/>
      <c r="I48" s="1926"/>
      <c r="J48" s="1926"/>
      <c r="K48" s="1926"/>
      <c r="L48" s="1926"/>
      <c r="M48" s="1926"/>
      <c r="N48" s="1926">
        <v>17</v>
      </c>
      <c r="O48" s="1926"/>
      <c r="P48" s="1938">
        <v>98</v>
      </c>
      <c r="Q48" s="1939">
        <v>39</v>
      </c>
      <c r="R48" s="1938">
        <v>1</v>
      </c>
      <c r="S48" s="1936">
        <f t="shared" si="11"/>
        <v>167</v>
      </c>
      <c r="T48" s="1937">
        <v>149</v>
      </c>
      <c r="U48" s="1937"/>
      <c r="V48" s="1937"/>
      <c r="W48" s="2024"/>
      <c r="X48" s="1938"/>
      <c r="Y48" s="1941">
        <v>18</v>
      </c>
    </row>
    <row r="49" spans="1:25" ht="13.5">
      <c r="A49" s="663" t="s">
        <v>885</v>
      </c>
      <c r="B49" s="2023"/>
      <c r="C49" s="1934">
        <f>SUM(D49,E49,S49)</f>
        <v>111</v>
      </c>
      <c r="D49" s="1924"/>
      <c r="E49" s="1936">
        <f>F49+G49+M49+N49+O49+P49+R49</f>
        <v>17</v>
      </c>
      <c r="F49" s="1926">
        <v>8</v>
      </c>
      <c r="G49" s="1926">
        <v>4</v>
      </c>
      <c r="H49" s="1926"/>
      <c r="I49" s="1926"/>
      <c r="J49" s="1926"/>
      <c r="K49" s="1926"/>
      <c r="L49" s="1926"/>
      <c r="M49" s="1926"/>
      <c r="N49" s="1926"/>
      <c r="O49" s="1926"/>
      <c r="P49" s="1938">
        <v>5</v>
      </c>
      <c r="Q49" s="1939">
        <v>4</v>
      </c>
      <c r="R49" s="1938"/>
      <c r="S49" s="1936">
        <f t="shared" si="11"/>
        <v>94</v>
      </c>
      <c r="T49" s="1937">
        <v>93</v>
      </c>
      <c r="U49" s="1937"/>
      <c r="V49" s="1937"/>
      <c r="W49" s="2024"/>
      <c r="X49" s="1938"/>
      <c r="Y49" s="1941">
        <v>1</v>
      </c>
    </row>
    <row r="50" spans="1:25" ht="13.5">
      <c r="A50" s="663" t="s">
        <v>886</v>
      </c>
      <c r="B50" s="2023"/>
      <c r="C50" s="1934">
        <f>SUM(D50,E50,S50)</f>
        <v>86</v>
      </c>
      <c r="D50" s="1924">
        <v>1</v>
      </c>
      <c r="E50" s="1936">
        <f>F50+G50+M50+N50+O50+P50+R50</f>
        <v>21</v>
      </c>
      <c r="F50" s="1926">
        <v>2</v>
      </c>
      <c r="G50" s="1926">
        <v>13</v>
      </c>
      <c r="H50" s="1926"/>
      <c r="I50" s="1926"/>
      <c r="J50" s="1926"/>
      <c r="K50" s="1926"/>
      <c r="L50" s="1926"/>
      <c r="M50" s="1926"/>
      <c r="N50" s="1926">
        <v>1</v>
      </c>
      <c r="O50" s="1926"/>
      <c r="P50" s="1938">
        <v>5</v>
      </c>
      <c r="Q50" s="1939"/>
      <c r="R50" s="1938"/>
      <c r="S50" s="1936">
        <f t="shared" si="11"/>
        <v>64</v>
      </c>
      <c r="T50" s="1937">
        <v>62</v>
      </c>
      <c r="U50" s="1937"/>
      <c r="V50" s="1937"/>
      <c r="W50" s="2024"/>
      <c r="X50" s="1938"/>
      <c r="Y50" s="1941">
        <v>2</v>
      </c>
    </row>
    <row r="51" spans="1:25" ht="13.5">
      <c r="A51" s="663" t="s">
        <v>887</v>
      </c>
      <c r="B51" s="2023"/>
      <c r="C51" s="1934">
        <f>SUM(D51,E51,S51)</f>
        <v>126</v>
      </c>
      <c r="D51" s="1924"/>
      <c r="E51" s="1936">
        <f>F51+G51+M51+N51+O51+P51+R51</f>
        <v>39</v>
      </c>
      <c r="F51" s="1926"/>
      <c r="G51" s="1926">
        <v>35</v>
      </c>
      <c r="H51" s="1993">
        <v>14</v>
      </c>
      <c r="I51" s="1993">
        <v>5</v>
      </c>
      <c r="J51" s="1993"/>
      <c r="K51" s="1993"/>
      <c r="L51" s="1993"/>
      <c r="M51" s="1926"/>
      <c r="N51" s="1926"/>
      <c r="O51" s="1926"/>
      <c r="P51" s="1938">
        <v>3</v>
      </c>
      <c r="Q51" s="1939"/>
      <c r="R51" s="1938">
        <v>1</v>
      </c>
      <c r="S51" s="1936">
        <f t="shared" si="11"/>
        <v>87</v>
      </c>
      <c r="T51" s="1937">
        <v>85</v>
      </c>
      <c r="U51" s="1937"/>
      <c r="V51" s="1937"/>
      <c r="W51" s="2024"/>
      <c r="X51" s="1938"/>
      <c r="Y51" s="1941">
        <v>2</v>
      </c>
    </row>
    <row r="52" spans="1:25" ht="13.5">
      <c r="A52" s="663" t="s">
        <v>888</v>
      </c>
      <c r="B52" s="2023"/>
      <c r="C52" s="1934">
        <f>SUM(D52,E52,S52)</f>
        <v>9</v>
      </c>
      <c r="D52" s="1924"/>
      <c r="E52" s="1936">
        <f>F52+G52+M52+N52+O52+P52+R52</f>
        <v>8</v>
      </c>
      <c r="F52" s="1926">
        <v>1</v>
      </c>
      <c r="G52" s="1926">
        <v>7</v>
      </c>
      <c r="H52" s="1993">
        <v>1</v>
      </c>
      <c r="I52" s="1993">
        <v>1</v>
      </c>
      <c r="J52" s="1993"/>
      <c r="K52" s="1993"/>
      <c r="L52" s="1993"/>
      <c r="M52" s="1926"/>
      <c r="N52" s="1926"/>
      <c r="O52" s="1926"/>
      <c r="P52" s="1938"/>
      <c r="Q52" s="1939"/>
      <c r="R52" s="1938"/>
      <c r="S52" s="1936">
        <f t="shared" si="11"/>
        <v>1</v>
      </c>
      <c r="T52" s="1937"/>
      <c r="U52" s="1937"/>
      <c r="V52" s="1937"/>
      <c r="W52" s="2024"/>
      <c r="X52" s="1938"/>
      <c r="Y52" s="1941">
        <v>1</v>
      </c>
    </row>
    <row r="53" spans="1:25" ht="13.5">
      <c r="A53" s="663" t="s">
        <v>889</v>
      </c>
      <c r="B53" s="2023"/>
      <c r="C53" s="1934">
        <f>SUM(D53,E53,S53)</f>
        <v>8</v>
      </c>
      <c r="D53" s="1924"/>
      <c r="E53" s="1936">
        <f>F53+G53+M53+N53+O53+P53+R53</f>
        <v>7</v>
      </c>
      <c r="F53" s="1926">
        <v>1</v>
      </c>
      <c r="G53" s="1926">
        <v>6</v>
      </c>
      <c r="H53" s="1993"/>
      <c r="I53" s="1993">
        <v>3</v>
      </c>
      <c r="J53" s="1993"/>
      <c r="K53" s="1993"/>
      <c r="L53" s="1993"/>
      <c r="M53" s="1926"/>
      <c r="N53" s="1926"/>
      <c r="O53" s="1926"/>
      <c r="P53" s="1938"/>
      <c r="Q53" s="1939"/>
      <c r="R53" s="1938"/>
      <c r="S53" s="1936">
        <f t="shared" si="11"/>
        <v>1</v>
      </c>
      <c r="T53" s="1937"/>
      <c r="U53" s="1937"/>
      <c r="V53" s="1937"/>
      <c r="W53" s="2024"/>
      <c r="X53" s="1938"/>
      <c r="Y53" s="1941">
        <v>1</v>
      </c>
    </row>
    <row r="54" spans="1:25" ht="13.5">
      <c r="A54" s="2025" t="s">
        <v>890</v>
      </c>
      <c r="B54" s="2026"/>
      <c r="C54" s="1971">
        <f>SUM(D54,E54,S54)</f>
        <v>3</v>
      </c>
      <c r="D54" s="2002">
        <v>1</v>
      </c>
      <c r="E54" s="1973">
        <f>F54+G54+M54+N54+O54+P54+R54</f>
        <v>2</v>
      </c>
      <c r="F54" s="2004">
        <v>2</v>
      </c>
      <c r="G54" s="2004"/>
      <c r="H54" s="2004"/>
      <c r="I54" s="2004"/>
      <c r="J54" s="2004"/>
      <c r="K54" s="2004"/>
      <c r="L54" s="2004"/>
      <c r="M54" s="2004"/>
      <c r="N54" s="2004"/>
      <c r="O54" s="2004"/>
      <c r="P54" s="1964"/>
      <c r="Q54" s="1965"/>
      <c r="R54" s="1964"/>
      <c r="S54" s="1962">
        <f t="shared" si="11"/>
        <v>0</v>
      </c>
      <c r="T54" s="1963"/>
      <c r="U54" s="1963"/>
      <c r="V54" s="1963"/>
      <c r="W54" s="2027"/>
      <c r="X54" s="1964"/>
      <c r="Y54" s="1967"/>
    </row>
    <row r="55" ht="13.5">
      <c r="B55" s="215"/>
    </row>
  </sheetData>
  <sheetProtection/>
  <mergeCells count="77">
    <mergeCell ref="A44:B44"/>
    <mergeCell ref="U41:U43"/>
    <mergeCell ref="V41:V43"/>
    <mergeCell ref="W41:W43"/>
    <mergeCell ref="Y41:Y43"/>
    <mergeCell ref="H42:H43"/>
    <mergeCell ref="I42:I43"/>
    <mergeCell ref="Q42:Q43"/>
    <mergeCell ref="X42:X43"/>
    <mergeCell ref="Z40:Z43"/>
    <mergeCell ref="E41:E43"/>
    <mergeCell ref="F41:F43"/>
    <mergeCell ref="G41:G43"/>
    <mergeCell ref="M41:M43"/>
    <mergeCell ref="N41:N43"/>
    <mergeCell ref="O41:O43"/>
    <mergeCell ref="P41:P43"/>
    <mergeCell ref="R41:R43"/>
    <mergeCell ref="S41:S43"/>
    <mergeCell ref="Q28:Q29"/>
    <mergeCell ref="X28:X29"/>
    <mergeCell ref="A30:B30"/>
    <mergeCell ref="A31:A37"/>
    <mergeCell ref="A40:B43"/>
    <mergeCell ref="C40:C43"/>
    <mergeCell ref="D40:D43"/>
    <mergeCell ref="E40:O40"/>
    <mergeCell ref="S40:Y40"/>
    <mergeCell ref="T41:T43"/>
    <mergeCell ref="S27:S29"/>
    <mergeCell ref="T27:T29"/>
    <mergeCell ref="U27:U29"/>
    <mergeCell ref="V27:V29"/>
    <mergeCell ref="W27:W29"/>
    <mergeCell ref="Y27:Y29"/>
    <mergeCell ref="S26:Y26"/>
    <mergeCell ref="Z26:Z29"/>
    <mergeCell ref="E27:E29"/>
    <mergeCell ref="F27:F29"/>
    <mergeCell ref="G27:G29"/>
    <mergeCell ref="M27:M29"/>
    <mergeCell ref="N27:N29"/>
    <mergeCell ref="O27:O29"/>
    <mergeCell ref="P27:P29"/>
    <mergeCell ref="R27:R29"/>
    <mergeCell ref="A7:A15"/>
    <mergeCell ref="A16:A23"/>
    <mergeCell ref="A26:B29"/>
    <mergeCell ref="C26:C29"/>
    <mergeCell ref="D26:D29"/>
    <mergeCell ref="E26:O26"/>
    <mergeCell ref="H28:H29"/>
    <mergeCell ref="I28:I29"/>
    <mergeCell ref="U3:U5"/>
    <mergeCell ref="V3:V5"/>
    <mergeCell ref="W3:W5"/>
    <mergeCell ref="Y3:Y5"/>
    <mergeCell ref="H4:H5"/>
    <mergeCell ref="I4:I5"/>
    <mergeCell ref="Q4:Q5"/>
    <mergeCell ref="X4:X5"/>
    <mergeCell ref="N3:N5"/>
    <mergeCell ref="O3:O5"/>
    <mergeCell ref="P3:P5"/>
    <mergeCell ref="R3:R5"/>
    <mergeCell ref="S3:S5"/>
    <mergeCell ref="T3:T5"/>
    <mergeCell ref="A2:B5"/>
    <mergeCell ref="C2:C5"/>
    <mergeCell ref="D2:D5"/>
    <mergeCell ref="E2:O2"/>
    <mergeCell ref="S2:Y2"/>
    <mergeCell ref="Z2:Z5"/>
    <mergeCell ref="E3:E5"/>
    <mergeCell ref="F3:F5"/>
    <mergeCell ref="G3:G5"/>
    <mergeCell ref="M3:M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view="pageBreakPreview" zoomScaleSheetLayoutView="100" zoomScalePageLayoutView="0" workbookViewId="0" topLeftCell="A1">
      <selection activeCell="N1" sqref="N1:N16384"/>
    </sheetView>
  </sheetViews>
  <sheetFormatPr defaultColWidth="8.796875" defaultRowHeight="14.25"/>
  <cols>
    <col min="1" max="1" width="1.59765625" style="101" customWidth="1"/>
    <col min="2" max="2" width="8.09765625" style="101" customWidth="1"/>
    <col min="3" max="3" width="15.59765625" style="101" customWidth="1"/>
    <col min="4" max="4" width="8.09765625" style="101" customWidth="1"/>
    <col min="5" max="5" width="5.3984375" style="101" customWidth="1"/>
    <col min="6" max="21" width="6.59765625" style="101" customWidth="1"/>
    <col min="22" max="22" width="9" style="101" customWidth="1"/>
    <col min="23" max="23" width="16.59765625" style="101" customWidth="1"/>
    <col min="24" max="16384" width="9" style="101" customWidth="1"/>
  </cols>
  <sheetData>
    <row r="1" spans="2:12" ht="24" customHeight="1">
      <c r="B1" s="1776" t="s">
        <v>891</v>
      </c>
      <c r="C1" s="1776"/>
      <c r="D1" s="1776"/>
      <c r="E1" s="1776"/>
      <c r="F1" s="1776"/>
      <c r="G1" s="1776"/>
      <c r="H1" s="1776"/>
      <c r="I1" s="1776"/>
      <c r="J1" s="1776"/>
      <c r="K1" s="1776"/>
      <c r="L1" s="1776"/>
    </row>
    <row r="2" spans="2:21" ht="15" customHeight="1">
      <c r="B2" s="747"/>
      <c r="C2" s="748"/>
      <c r="D2" s="2028" t="s">
        <v>36</v>
      </c>
      <c r="E2" s="2029" t="s">
        <v>843</v>
      </c>
      <c r="F2" s="2030"/>
      <c r="G2" s="2031" t="s">
        <v>892</v>
      </c>
      <c r="H2" s="2032"/>
      <c r="I2" s="2031" t="s">
        <v>893</v>
      </c>
      <c r="J2" s="2032"/>
      <c r="K2" s="2031" t="s">
        <v>128</v>
      </c>
      <c r="L2" s="2032"/>
      <c r="M2" s="2033"/>
      <c r="N2" s="2034" t="s">
        <v>845</v>
      </c>
      <c r="O2" s="2035"/>
      <c r="P2" s="2035"/>
      <c r="Q2" s="2035"/>
      <c r="R2" s="2035"/>
      <c r="S2" s="2036"/>
      <c r="T2" s="2037" t="s">
        <v>894</v>
      </c>
      <c r="U2" s="2037" t="s">
        <v>895</v>
      </c>
    </row>
    <row r="3" spans="2:21" ht="12" customHeight="1">
      <c r="B3" s="796"/>
      <c r="C3" s="797"/>
      <c r="D3" s="2038"/>
      <c r="E3" s="2039"/>
      <c r="F3" s="2040" t="s">
        <v>847</v>
      </c>
      <c r="G3" s="840" t="s">
        <v>848</v>
      </c>
      <c r="H3" s="1901" t="s">
        <v>849</v>
      </c>
      <c r="I3" s="1901" t="s">
        <v>850</v>
      </c>
      <c r="J3" s="1901" t="s">
        <v>851</v>
      </c>
      <c r="K3" s="1901" t="s">
        <v>852</v>
      </c>
      <c r="L3" s="838" t="s">
        <v>853</v>
      </c>
      <c r="M3" s="775" t="s">
        <v>896</v>
      </c>
      <c r="N3" s="2040" t="s">
        <v>847</v>
      </c>
      <c r="O3" s="1902" t="s">
        <v>855</v>
      </c>
      <c r="P3" s="1901" t="s">
        <v>856</v>
      </c>
      <c r="Q3" s="838" t="s">
        <v>857</v>
      </c>
      <c r="R3" s="1901" t="s">
        <v>858</v>
      </c>
      <c r="S3" s="775" t="s">
        <v>859</v>
      </c>
      <c r="T3" s="2041"/>
      <c r="U3" s="2041"/>
    </row>
    <row r="4" spans="2:21" ht="36" customHeight="1">
      <c r="B4" s="749"/>
      <c r="C4" s="750"/>
      <c r="D4" s="2042"/>
      <c r="E4" s="2043"/>
      <c r="F4" s="2044"/>
      <c r="G4" s="841"/>
      <c r="H4" s="839"/>
      <c r="I4" s="839"/>
      <c r="J4" s="839"/>
      <c r="K4" s="839"/>
      <c r="L4" s="839"/>
      <c r="M4" s="776"/>
      <c r="N4" s="2044"/>
      <c r="O4" s="841"/>
      <c r="P4" s="839"/>
      <c r="Q4" s="839"/>
      <c r="R4" s="839"/>
      <c r="S4" s="776"/>
      <c r="T4" s="2045"/>
      <c r="U4" s="2045"/>
    </row>
    <row r="5" spans="2:21" ht="18" customHeight="1">
      <c r="B5" s="946" t="s">
        <v>897</v>
      </c>
      <c r="C5" s="665" t="s">
        <v>898</v>
      </c>
      <c r="D5" s="2046">
        <f>SUM(E5,F5,N5)</f>
        <v>60</v>
      </c>
      <c r="E5" s="2047"/>
      <c r="F5" s="2046">
        <f aca="true" t="shared" si="0" ref="F5:F12">SUM(G5:M5)</f>
        <v>40</v>
      </c>
      <c r="G5" s="2047">
        <v>6</v>
      </c>
      <c r="H5" s="2048">
        <v>6</v>
      </c>
      <c r="I5" s="2048">
        <v>1</v>
      </c>
      <c r="J5" s="2048">
        <v>12</v>
      </c>
      <c r="K5" s="2048"/>
      <c r="L5" s="2048">
        <v>14</v>
      </c>
      <c r="M5" s="2049">
        <v>1</v>
      </c>
      <c r="N5" s="2046">
        <f aca="true" t="shared" si="1" ref="N5:N12">SUM(O5:S5)</f>
        <v>20</v>
      </c>
      <c r="O5" s="2047">
        <v>10</v>
      </c>
      <c r="P5" s="2048">
        <v>1</v>
      </c>
      <c r="Q5" s="2048"/>
      <c r="R5" s="2048"/>
      <c r="S5" s="2049">
        <v>9</v>
      </c>
      <c r="T5" s="2050"/>
      <c r="U5" s="2051"/>
    </row>
    <row r="6" spans="2:21" ht="18" customHeight="1">
      <c r="B6" s="2052"/>
      <c r="C6" s="658" t="s">
        <v>899</v>
      </c>
      <c r="D6" s="2053">
        <f>SUM(E6,F6,N6)</f>
        <v>201</v>
      </c>
      <c r="E6" s="2054"/>
      <c r="F6" s="2053">
        <f t="shared" si="0"/>
        <v>58</v>
      </c>
      <c r="G6" s="2054"/>
      <c r="H6" s="92">
        <v>19</v>
      </c>
      <c r="I6" s="92"/>
      <c r="J6" s="92">
        <v>20</v>
      </c>
      <c r="K6" s="92"/>
      <c r="L6" s="92">
        <v>19</v>
      </c>
      <c r="M6" s="2055"/>
      <c r="N6" s="2053">
        <f t="shared" si="1"/>
        <v>143</v>
      </c>
      <c r="O6" s="2054">
        <v>116</v>
      </c>
      <c r="P6" s="92"/>
      <c r="Q6" s="92"/>
      <c r="R6" s="92"/>
      <c r="S6" s="2055">
        <v>27</v>
      </c>
      <c r="T6" s="2056"/>
      <c r="U6" s="2057"/>
    </row>
    <row r="7" spans="2:21" ht="18" customHeight="1">
      <c r="B7" s="2052"/>
      <c r="C7" s="2058" t="s">
        <v>900</v>
      </c>
      <c r="D7" s="2053">
        <f>SUM(E7,F7,N7)</f>
        <v>2</v>
      </c>
      <c r="E7" s="1986"/>
      <c r="F7" s="2053">
        <f t="shared" si="0"/>
        <v>2</v>
      </c>
      <c r="G7" s="2059"/>
      <c r="H7" s="172"/>
      <c r="I7" s="172"/>
      <c r="J7" s="172"/>
      <c r="K7" s="172"/>
      <c r="L7" s="172">
        <v>2</v>
      </c>
      <c r="M7" s="2060"/>
      <c r="N7" s="2053">
        <f t="shared" si="1"/>
        <v>0</v>
      </c>
      <c r="O7" s="2059"/>
      <c r="P7" s="172"/>
      <c r="Q7" s="172"/>
      <c r="R7" s="172"/>
      <c r="S7" s="2060"/>
      <c r="T7" s="2061"/>
      <c r="U7" s="2062"/>
    </row>
    <row r="8" spans="2:21" ht="18" customHeight="1">
      <c r="B8" s="2052"/>
      <c r="C8" s="2063" t="s">
        <v>901</v>
      </c>
      <c r="D8" s="2053">
        <f>SUM(E8,F8,N8)</f>
        <v>8</v>
      </c>
      <c r="E8" s="1986"/>
      <c r="F8" s="2053">
        <f t="shared" si="0"/>
        <v>8</v>
      </c>
      <c r="G8" s="2059"/>
      <c r="H8" s="172"/>
      <c r="I8" s="172"/>
      <c r="J8" s="172"/>
      <c r="K8" s="172"/>
      <c r="L8" s="172">
        <v>8</v>
      </c>
      <c r="M8" s="2060"/>
      <c r="N8" s="2053">
        <f t="shared" si="1"/>
        <v>0</v>
      </c>
      <c r="O8" s="2059"/>
      <c r="P8" s="172"/>
      <c r="Q8" s="172"/>
      <c r="R8" s="172"/>
      <c r="S8" s="2060"/>
      <c r="T8" s="2061"/>
      <c r="U8" s="2062"/>
    </row>
    <row r="9" spans="2:21" ht="18" customHeight="1">
      <c r="B9" s="2064" t="s">
        <v>902</v>
      </c>
      <c r="C9" s="658" t="s">
        <v>898</v>
      </c>
      <c r="D9" s="2053">
        <f>SUM(E9,F9,N9)</f>
        <v>53</v>
      </c>
      <c r="E9" s="2054"/>
      <c r="F9" s="2053">
        <f t="shared" si="0"/>
        <v>34</v>
      </c>
      <c r="G9" s="2059">
        <v>4</v>
      </c>
      <c r="H9" s="172">
        <v>6</v>
      </c>
      <c r="I9" s="172">
        <v>1</v>
      </c>
      <c r="J9" s="172">
        <v>9</v>
      </c>
      <c r="K9" s="172"/>
      <c r="L9" s="172">
        <v>13</v>
      </c>
      <c r="M9" s="2060">
        <v>1</v>
      </c>
      <c r="N9" s="2053">
        <f t="shared" si="1"/>
        <v>19</v>
      </c>
      <c r="O9" s="2059">
        <v>12</v>
      </c>
      <c r="P9" s="172">
        <v>1</v>
      </c>
      <c r="Q9" s="172"/>
      <c r="R9" s="172"/>
      <c r="S9" s="2060">
        <v>6</v>
      </c>
      <c r="T9" s="2061"/>
      <c r="U9" s="2062"/>
    </row>
    <row r="10" spans="2:21" ht="18" customHeight="1">
      <c r="B10" s="2065"/>
      <c r="C10" s="658" t="s">
        <v>899</v>
      </c>
      <c r="D10" s="2053">
        <f>SUM(E10,F10,N10)</f>
        <v>203</v>
      </c>
      <c r="E10" s="2059"/>
      <c r="F10" s="2053">
        <f t="shared" si="0"/>
        <v>57</v>
      </c>
      <c r="G10" s="2059">
        <v>1</v>
      </c>
      <c r="H10" s="172">
        <v>18</v>
      </c>
      <c r="I10" s="172">
        <v>1</v>
      </c>
      <c r="J10" s="172">
        <v>20</v>
      </c>
      <c r="K10" s="172"/>
      <c r="L10" s="172">
        <v>17</v>
      </c>
      <c r="M10" s="2060"/>
      <c r="N10" s="2053">
        <f t="shared" si="1"/>
        <v>146</v>
      </c>
      <c r="O10" s="2059">
        <v>118</v>
      </c>
      <c r="P10" s="172"/>
      <c r="Q10" s="172"/>
      <c r="R10" s="172"/>
      <c r="S10" s="2060">
        <v>28</v>
      </c>
      <c r="T10" s="2061"/>
      <c r="U10" s="2062"/>
    </row>
    <row r="11" spans="2:21" ht="18" customHeight="1">
      <c r="B11" s="2065"/>
      <c r="C11" s="2066" t="s">
        <v>901</v>
      </c>
      <c r="D11" s="2053">
        <f>SUM(E11,F11,N11)</f>
        <v>8</v>
      </c>
      <c r="E11" s="1986"/>
      <c r="F11" s="2053">
        <f t="shared" si="0"/>
        <v>8</v>
      </c>
      <c r="G11" s="2059"/>
      <c r="H11" s="172"/>
      <c r="I11" s="172"/>
      <c r="J11" s="172"/>
      <c r="K11" s="172"/>
      <c r="L11" s="172">
        <v>8</v>
      </c>
      <c r="M11" s="2060"/>
      <c r="N11" s="2053">
        <f t="shared" si="1"/>
        <v>0</v>
      </c>
      <c r="O11" s="2059"/>
      <c r="P11" s="172"/>
      <c r="Q11" s="172"/>
      <c r="R11" s="172"/>
      <c r="S11" s="2060">
        <v>0</v>
      </c>
      <c r="T11" s="2061"/>
      <c r="U11" s="2062"/>
    </row>
    <row r="12" spans="2:21" ht="18" customHeight="1">
      <c r="B12" s="798" t="s">
        <v>903</v>
      </c>
      <c r="C12" s="865"/>
      <c r="D12" s="2053">
        <v>83</v>
      </c>
      <c r="E12" s="2059">
        <v>1</v>
      </c>
      <c r="F12" s="2053">
        <f t="shared" si="0"/>
        <v>49</v>
      </c>
      <c r="G12" s="2059">
        <v>4</v>
      </c>
      <c r="H12" s="172">
        <v>4</v>
      </c>
      <c r="I12" s="172">
        <v>3</v>
      </c>
      <c r="J12" s="172">
        <v>24</v>
      </c>
      <c r="K12" s="172"/>
      <c r="L12" s="172">
        <v>14</v>
      </c>
      <c r="M12" s="2060"/>
      <c r="N12" s="2053">
        <f t="shared" si="1"/>
        <v>33</v>
      </c>
      <c r="O12" s="2059">
        <v>29</v>
      </c>
      <c r="P12" s="172">
        <v>1</v>
      </c>
      <c r="Q12" s="172"/>
      <c r="R12" s="172"/>
      <c r="S12" s="2060">
        <v>3</v>
      </c>
      <c r="T12" s="2061"/>
      <c r="U12" s="2062"/>
    </row>
    <row r="13" spans="2:21" ht="18" customHeight="1">
      <c r="B13" s="1325" t="s">
        <v>904</v>
      </c>
      <c r="C13" s="2067" t="s">
        <v>905</v>
      </c>
      <c r="D13" s="2053">
        <f>SUM(E13,F13,N13)</f>
        <v>-16</v>
      </c>
      <c r="E13" s="1986"/>
      <c r="F13" s="2053">
        <f>F5+F8-F7-F12</f>
        <v>-3</v>
      </c>
      <c r="G13" s="2068">
        <f>G5+G8-G7-G12</f>
        <v>2</v>
      </c>
      <c r="H13" s="172">
        <f>H5+H8-H7-H12</f>
        <v>2</v>
      </c>
      <c r="I13" s="172"/>
      <c r="J13" s="172">
        <f>J5+J8-J7-J12</f>
        <v>-12</v>
      </c>
      <c r="K13" s="172"/>
      <c r="L13" s="172">
        <f>L5+L8-L7-L12</f>
        <v>6</v>
      </c>
      <c r="M13" s="2060">
        <f>M5+M8-M7-M12</f>
        <v>1</v>
      </c>
      <c r="N13" s="2053">
        <f>N5+N8-N7-N12</f>
        <v>-13</v>
      </c>
      <c r="O13" s="2059">
        <f>O5+O8-O7-O12</f>
        <v>-19</v>
      </c>
      <c r="P13" s="172"/>
      <c r="Q13" s="172"/>
      <c r="R13" s="172"/>
      <c r="S13" s="2060">
        <f>S5+S8-S7-S12</f>
        <v>6</v>
      </c>
      <c r="T13" s="2061"/>
      <c r="U13" s="2062"/>
    </row>
    <row r="14" spans="2:21" ht="18" customHeight="1">
      <c r="B14" s="2052"/>
      <c r="C14" s="2067" t="s">
        <v>906</v>
      </c>
      <c r="D14" s="2053">
        <f>SUM(E14,F14,N14)</f>
        <v>-23</v>
      </c>
      <c r="E14" s="1986"/>
      <c r="F14" s="2053">
        <f>F9+F11-F7-F12</f>
        <v>-9</v>
      </c>
      <c r="G14" s="172"/>
      <c r="H14" s="172">
        <f>H9+H11-H7-H12</f>
        <v>2</v>
      </c>
      <c r="I14" s="172"/>
      <c r="J14" s="172">
        <f>J9+J11-J7-J12</f>
        <v>-15</v>
      </c>
      <c r="K14" s="172"/>
      <c r="L14" s="172">
        <f>L9+L11-L7-L12</f>
        <v>5</v>
      </c>
      <c r="M14" s="2060">
        <f>M9+M11-M7-M12</f>
        <v>1</v>
      </c>
      <c r="N14" s="2053">
        <f>N9+N11-N7-N12</f>
        <v>-14</v>
      </c>
      <c r="O14" s="2059">
        <f>O9+O11-O7-O12</f>
        <v>-17</v>
      </c>
      <c r="P14" s="172"/>
      <c r="Q14" s="172"/>
      <c r="R14" s="172"/>
      <c r="S14" s="2060">
        <f>S9+S11-S7-S12</f>
        <v>3</v>
      </c>
      <c r="T14" s="2061"/>
      <c r="U14" s="2062"/>
    </row>
    <row r="15" spans="2:21" ht="18" customHeight="1">
      <c r="B15" s="2069" t="s">
        <v>907</v>
      </c>
      <c r="C15" s="2070"/>
      <c r="D15" s="2071">
        <f>SUM(E15,F15,N15)</f>
        <v>172</v>
      </c>
      <c r="E15" s="2072"/>
      <c r="F15" s="2071">
        <f>SUM(G15:M15)</f>
        <v>27</v>
      </c>
      <c r="G15" s="2072"/>
      <c r="H15" s="98">
        <v>16</v>
      </c>
      <c r="I15" s="98"/>
      <c r="J15" s="98">
        <v>11</v>
      </c>
      <c r="K15" s="98"/>
      <c r="L15" s="98"/>
      <c r="M15" s="2073"/>
      <c r="N15" s="2071">
        <f>SUM(O15:S15)</f>
        <v>145</v>
      </c>
      <c r="O15" s="2072">
        <v>124</v>
      </c>
      <c r="P15" s="98"/>
      <c r="Q15" s="98"/>
      <c r="R15" s="98"/>
      <c r="S15" s="2073">
        <v>21</v>
      </c>
      <c r="T15" s="2073">
        <v>35</v>
      </c>
      <c r="U15" s="2073">
        <v>11</v>
      </c>
    </row>
    <row r="16" ht="18.75" customHeight="1"/>
    <row r="17" spans="2:13" ht="24" customHeight="1">
      <c r="B17" s="1776" t="s">
        <v>908</v>
      </c>
      <c r="C17" s="1776"/>
      <c r="D17" s="1776"/>
      <c r="E17" s="1776"/>
      <c r="F17" s="1776"/>
      <c r="G17" s="1776"/>
      <c r="H17" s="1776"/>
      <c r="I17" s="1776"/>
      <c r="J17" s="1776"/>
      <c r="K17" s="1776"/>
      <c r="L17" s="1776"/>
      <c r="M17" s="371"/>
    </row>
    <row r="18" spans="2:23" ht="16.5" customHeight="1">
      <c r="B18" s="2074" t="s">
        <v>558</v>
      </c>
      <c r="C18" s="2074" t="s">
        <v>909</v>
      </c>
      <c r="D18" s="2075" t="s">
        <v>910</v>
      </c>
      <c r="E18" s="2075"/>
      <c r="F18" s="2075"/>
      <c r="G18" s="2075" t="s">
        <v>911</v>
      </c>
      <c r="H18" s="2075"/>
      <c r="I18" s="2075" t="s">
        <v>912</v>
      </c>
      <c r="J18" s="2075"/>
      <c r="K18" s="2075"/>
      <c r="L18" s="2075"/>
      <c r="M18" s="2075"/>
      <c r="N18" s="2075" t="s">
        <v>913</v>
      </c>
      <c r="O18" s="2075"/>
      <c r="P18" s="2075"/>
      <c r="Q18" s="2075"/>
      <c r="R18" s="2075"/>
      <c r="S18" s="2075"/>
      <c r="T18" s="2075"/>
      <c r="U18" s="2075"/>
      <c r="V18" s="2075"/>
      <c r="W18" s="2075"/>
    </row>
    <row r="19" spans="2:23" s="2083" customFormat="1" ht="33" customHeight="1">
      <c r="B19" s="2076">
        <v>1</v>
      </c>
      <c r="C19" s="2077">
        <v>42026</v>
      </c>
      <c r="D19" s="2078" t="s">
        <v>914</v>
      </c>
      <c r="E19" s="2078"/>
      <c r="F19" s="2078"/>
      <c r="G19" s="2078" t="s">
        <v>178</v>
      </c>
      <c r="H19" s="2078"/>
      <c r="I19" s="2079" t="s">
        <v>915</v>
      </c>
      <c r="J19" s="2080"/>
      <c r="K19" s="2080"/>
      <c r="L19" s="2080"/>
      <c r="M19" s="2081"/>
      <c r="N19" s="2082" t="s">
        <v>916</v>
      </c>
      <c r="O19" s="2082"/>
      <c r="P19" s="2082"/>
      <c r="Q19" s="2082"/>
      <c r="R19" s="2082"/>
      <c r="S19" s="2082"/>
      <c r="T19" s="2082"/>
      <c r="U19" s="2082"/>
      <c r="V19" s="2082"/>
      <c r="W19" s="2082"/>
    </row>
    <row r="20" spans="2:23" s="2083" customFormat="1" ht="33" customHeight="1">
      <c r="B20" s="2076">
        <v>2</v>
      </c>
      <c r="C20" s="2077">
        <v>42170</v>
      </c>
      <c r="D20" s="2078" t="s">
        <v>914</v>
      </c>
      <c r="E20" s="2078"/>
      <c r="F20" s="2078"/>
      <c r="G20" s="2078" t="s">
        <v>146</v>
      </c>
      <c r="H20" s="2078"/>
      <c r="I20" s="2079" t="s">
        <v>917</v>
      </c>
      <c r="J20" s="2080"/>
      <c r="K20" s="2080"/>
      <c r="L20" s="2080"/>
      <c r="M20" s="2081"/>
      <c r="N20" s="2082" t="s">
        <v>918</v>
      </c>
      <c r="O20" s="2082"/>
      <c r="P20" s="2082"/>
      <c r="Q20" s="2082"/>
      <c r="R20" s="2082"/>
      <c r="S20" s="2082"/>
      <c r="T20" s="2082"/>
      <c r="U20" s="2082"/>
      <c r="V20" s="2082"/>
      <c r="W20" s="2082"/>
    </row>
    <row r="21" spans="2:23" s="2083" customFormat="1" ht="33" customHeight="1">
      <c r="B21" s="2076">
        <v>3</v>
      </c>
      <c r="C21" s="2077">
        <v>42190</v>
      </c>
      <c r="D21" s="2078" t="s">
        <v>919</v>
      </c>
      <c r="E21" s="2078"/>
      <c r="F21" s="2078"/>
      <c r="G21" s="2078" t="s">
        <v>920</v>
      </c>
      <c r="H21" s="2078"/>
      <c r="I21" s="2079" t="s">
        <v>921</v>
      </c>
      <c r="J21" s="2080"/>
      <c r="K21" s="2080"/>
      <c r="L21" s="2080"/>
      <c r="M21" s="2081"/>
      <c r="N21" s="2082" t="s">
        <v>922</v>
      </c>
      <c r="O21" s="2082"/>
      <c r="P21" s="2082"/>
      <c r="Q21" s="2082"/>
      <c r="R21" s="2082"/>
      <c r="S21" s="2082"/>
      <c r="T21" s="2082"/>
      <c r="U21" s="2082"/>
      <c r="V21" s="2082"/>
      <c r="W21" s="2082"/>
    </row>
    <row r="22" spans="2:23" s="2083" customFormat="1" ht="33" customHeight="1">
      <c r="B22" s="2076">
        <v>4</v>
      </c>
      <c r="C22" s="2077">
        <v>42250</v>
      </c>
      <c r="D22" s="2078" t="s">
        <v>914</v>
      </c>
      <c r="E22" s="2078"/>
      <c r="F22" s="2078"/>
      <c r="G22" s="2078" t="s">
        <v>923</v>
      </c>
      <c r="H22" s="2078"/>
      <c r="I22" s="2079" t="s">
        <v>924</v>
      </c>
      <c r="J22" s="2080"/>
      <c r="K22" s="2080"/>
      <c r="L22" s="2080"/>
      <c r="M22" s="2081"/>
      <c r="N22" s="2082" t="s">
        <v>925</v>
      </c>
      <c r="O22" s="2082"/>
      <c r="P22" s="2082"/>
      <c r="Q22" s="2082"/>
      <c r="R22" s="2082"/>
      <c r="S22" s="2082"/>
      <c r="T22" s="2082"/>
      <c r="U22" s="2082"/>
      <c r="V22" s="2082"/>
      <c r="W22" s="2082"/>
    </row>
    <row r="23" spans="4:8" ht="18.75" customHeight="1">
      <c r="D23" s="2084"/>
      <c r="E23" s="2084"/>
      <c r="F23" s="2084"/>
      <c r="G23" s="2084"/>
      <c r="H23" s="2084"/>
    </row>
    <row r="24" spans="2:18" ht="21" customHeight="1">
      <c r="B24" s="1776" t="s">
        <v>926</v>
      </c>
      <c r="C24" s="1776"/>
      <c r="D24" s="1776"/>
      <c r="E24" s="1776"/>
      <c r="F24" s="1776"/>
      <c r="G24" s="1776"/>
      <c r="H24" s="1776"/>
      <c r="I24" s="1776"/>
      <c r="J24" s="1776"/>
      <c r="K24" s="1776"/>
      <c r="L24" s="1776"/>
      <c r="M24" s="1776"/>
      <c r="N24" s="1410"/>
      <c r="O24" s="1410"/>
      <c r="P24" s="1410"/>
      <c r="Q24" s="1410"/>
      <c r="R24" s="1410"/>
    </row>
    <row r="25" spans="2:18" ht="15" customHeight="1">
      <c r="B25" s="2085" t="s">
        <v>927</v>
      </c>
      <c r="C25" s="2028" t="s">
        <v>835</v>
      </c>
      <c r="D25" s="2086" t="s">
        <v>812</v>
      </c>
      <c r="E25" s="2034" t="s">
        <v>928</v>
      </c>
      <c r="F25" s="2035"/>
      <c r="G25" s="2035"/>
      <c r="H25" s="2035"/>
      <c r="I25" s="2035"/>
      <c r="J25" s="2035"/>
      <c r="K25" s="2035"/>
      <c r="L25" s="2035"/>
      <c r="M25" s="2036"/>
      <c r="N25" s="1410"/>
      <c r="O25" s="1410"/>
      <c r="P25" s="1410"/>
      <c r="Q25" s="1410"/>
      <c r="R25" s="1410"/>
    </row>
    <row r="26" spans="2:18" ht="15" customHeight="1">
      <c r="B26" s="2087"/>
      <c r="C26" s="2038"/>
      <c r="D26" s="2088"/>
      <c r="E26" s="2089" t="s">
        <v>822</v>
      </c>
      <c r="F26" s="2090" t="s">
        <v>929</v>
      </c>
      <c r="G26" s="2091"/>
      <c r="H26" s="2091"/>
      <c r="I26" s="2091"/>
      <c r="J26" s="2091"/>
      <c r="K26" s="2091"/>
      <c r="L26" s="2092"/>
      <c r="M26" s="2093" t="s">
        <v>930</v>
      </c>
      <c r="N26" s="1410"/>
      <c r="O26" s="1410"/>
      <c r="P26" s="1410"/>
      <c r="Q26" s="1410"/>
      <c r="R26" s="1410"/>
    </row>
    <row r="27" spans="2:18" ht="15" customHeight="1">
      <c r="B27" s="2090"/>
      <c r="C27" s="2042"/>
      <c r="D27" s="2094"/>
      <c r="E27" s="2095"/>
      <c r="F27" s="2096" t="s">
        <v>847</v>
      </c>
      <c r="G27" s="2097" t="s">
        <v>803</v>
      </c>
      <c r="H27" s="2098" t="s">
        <v>804</v>
      </c>
      <c r="I27" s="2098" t="s">
        <v>805</v>
      </c>
      <c r="J27" s="2098" t="s">
        <v>806</v>
      </c>
      <c r="K27" s="2098" t="s">
        <v>807</v>
      </c>
      <c r="L27" s="2099" t="s">
        <v>808</v>
      </c>
      <c r="M27" s="2092"/>
      <c r="N27" s="1410"/>
      <c r="O27" s="1410"/>
      <c r="P27" s="1410"/>
      <c r="Q27" s="1410"/>
      <c r="R27" s="1410"/>
    </row>
    <row r="28" spans="2:18" ht="18" customHeight="1">
      <c r="B28" s="2100">
        <v>16</v>
      </c>
      <c r="C28" s="2101">
        <v>1092</v>
      </c>
      <c r="D28" s="2102">
        <v>1111</v>
      </c>
      <c r="E28" s="2103">
        <v>10</v>
      </c>
      <c r="F28" s="2104">
        <f>SUM(G28:L28)</f>
        <v>1107</v>
      </c>
      <c r="G28" s="2105">
        <v>16</v>
      </c>
      <c r="H28" s="2106">
        <v>11</v>
      </c>
      <c r="I28" s="2106">
        <v>19</v>
      </c>
      <c r="J28" s="2106">
        <v>1030</v>
      </c>
      <c r="K28" s="2106">
        <v>15</v>
      </c>
      <c r="L28" s="2107">
        <v>16</v>
      </c>
      <c r="M28" s="2108">
        <v>213</v>
      </c>
      <c r="N28" s="1410"/>
      <c r="O28" s="1410"/>
      <c r="P28" s="1410"/>
      <c r="Q28" s="1410"/>
      <c r="R28" s="1410"/>
    </row>
    <row r="29" spans="2:18" ht="18" customHeight="1">
      <c r="B29" s="2100">
        <v>17</v>
      </c>
      <c r="C29" s="2101">
        <v>1027</v>
      </c>
      <c r="D29" s="2102">
        <v>1036</v>
      </c>
      <c r="E29" s="2103">
        <v>11</v>
      </c>
      <c r="F29" s="2104">
        <f aca="true" t="shared" si="2" ref="F29:F37">SUM(G29:L29)</f>
        <v>1081</v>
      </c>
      <c r="G29" s="2105">
        <v>27</v>
      </c>
      <c r="H29" s="2106">
        <v>22</v>
      </c>
      <c r="I29" s="2106">
        <v>22</v>
      </c>
      <c r="J29" s="2106">
        <v>959</v>
      </c>
      <c r="K29" s="2106">
        <v>27</v>
      </c>
      <c r="L29" s="2107">
        <v>24</v>
      </c>
      <c r="M29" s="2108">
        <v>240</v>
      </c>
      <c r="N29" s="1410"/>
      <c r="O29" s="1410"/>
      <c r="P29" s="1410"/>
      <c r="Q29" s="1410"/>
      <c r="R29" s="1410"/>
    </row>
    <row r="30" spans="2:18" ht="18" customHeight="1">
      <c r="B30" s="2100">
        <v>18</v>
      </c>
      <c r="C30" s="2101">
        <v>1078</v>
      </c>
      <c r="D30" s="2102">
        <v>1086</v>
      </c>
      <c r="E30" s="2103">
        <v>9</v>
      </c>
      <c r="F30" s="2104">
        <f t="shared" si="2"/>
        <v>1107</v>
      </c>
      <c r="G30" s="2105">
        <v>21</v>
      </c>
      <c r="H30" s="2106">
        <v>21</v>
      </c>
      <c r="I30" s="2106">
        <v>32</v>
      </c>
      <c r="J30" s="2106">
        <v>990</v>
      </c>
      <c r="K30" s="2106">
        <v>23</v>
      </c>
      <c r="L30" s="2107">
        <v>20</v>
      </c>
      <c r="M30" s="2108">
        <v>245</v>
      </c>
      <c r="N30" s="1410"/>
      <c r="O30" s="1410"/>
      <c r="P30" s="1410"/>
      <c r="Q30" s="1410"/>
      <c r="R30" s="1410"/>
    </row>
    <row r="31" spans="2:18" ht="18" customHeight="1">
      <c r="B31" s="2100">
        <v>19</v>
      </c>
      <c r="C31" s="2101">
        <v>991</v>
      </c>
      <c r="D31" s="2102">
        <v>1005</v>
      </c>
      <c r="E31" s="2103">
        <v>10</v>
      </c>
      <c r="F31" s="2104">
        <f t="shared" si="2"/>
        <v>1033</v>
      </c>
      <c r="G31" s="2105">
        <v>26</v>
      </c>
      <c r="H31" s="2106">
        <v>20</v>
      </c>
      <c r="I31" s="2106">
        <v>26</v>
      </c>
      <c r="J31" s="2106">
        <v>920</v>
      </c>
      <c r="K31" s="2106">
        <v>22</v>
      </c>
      <c r="L31" s="2107">
        <v>19</v>
      </c>
      <c r="M31" s="2108">
        <v>190</v>
      </c>
      <c r="N31" s="1410"/>
      <c r="O31" s="1410"/>
      <c r="P31" s="1410"/>
      <c r="Q31" s="1410"/>
      <c r="R31" s="1410"/>
    </row>
    <row r="32" spans="2:18" ht="18" customHeight="1">
      <c r="B32" s="2100">
        <v>20</v>
      </c>
      <c r="C32" s="2101">
        <v>1026</v>
      </c>
      <c r="D32" s="2102">
        <v>1031</v>
      </c>
      <c r="E32" s="2103">
        <v>11</v>
      </c>
      <c r="F32" s="2104">
        <f t="shared" si="2"/>
        <v>1113</v>
      </c>
      <c r="G32" s="2105">
        <v>35</v>
      </c>
      <c r="H32" s="2106">
        <v>30</v>
      </c>
      <c r="I32" s="2106">
        <v>27</v>
      </c>
      <c r="J32" s="2106">
        <v>956</v>
      </c>
      <c r="K32" s="2106">
        <v>32</v>
      </c>
      <c r="L32" s="2107">
        <v>33</v>
      </c>
      <c r="M32" s="2108">
        <v>230</v>
      </c>
      <c r="N32" s="1410"/>
      <c r="O32" s="1410"/>
      <c r="P32" s="1410"/>
      <c r="Q32" s="1410"/>
      <c r="R32" s="1410"/>
    </row>
    <row r="33" spans="2:18" ht="18" customHeight="1">
      <c r="B33" s="93">
        <v>21</v>
      </c>
      <c r="C33" s="2109">
        <v>1060</v>
      </c>
      <c r="D33" s="2110">
        <v>1065</v>
      </c>
      <c r="E33" s="2111">
        <v>17</v>
      </c>
      <c r="F33" s="2112">
        <f t="shared" si="2"/>
        <v>1120</v>
      </c>
      <c r="G33" s="2113">
        <v>29</v>
      </c>
      <c r="H33" s="2114">
        <v>24</v>
      </c>
      <c r="I33" s="2114">
        <v>28</v>
      </c>
      <c r="J33" s="2114">
        <v>986</v>
      </c>
      <c r="K33" s="2114">
        <v>25</v>
      </c>
      <c r="L33" s="2115">
        <v>28</v>
      </c>
      <c r="M33" s="2116">
        <v>208</v>
      </c>
      <c r="N33" s="1410"/>
      <c r="O33" s="1410"/>
      <c r="P33" s="1410"/>
      <c r="Q33" s="1410"/>
      <c r="R33" s="1410"/>
    </row>
    <row r="34" spans="2:18" ht="18" customHeight="1">
      <c r="B34" s="667">
        <v>22</v>
      </c>
      <c r="C34" s="2109">
        <v>999</v>
      </c>
      <c r="D34" s="2110">
        <v>1006</v>
      </c>
      <c r="E34" s="2111">
        <v>9</v>
      </c>
      <c r="F34" s="2112">
        <f t="shared" si="2"/>
        <v>1115</v>
      </c>
      <c r="G34" s="2113">
        <v>40</v>
      </c>
      <c r="H34" s="2114">
        <v>28</v>
      </c>
      <c r="I34" s="2114">
        <v>37</v>
      </c>
      <c r="J34" s="2114">
        <v>954</v>
      </c>
      <c r="K34" s="2114">
        <v>29</v>
      </c>
      <c r="L34" s="2115">
        <v>27</v>
      </c>
      <c r="M34" s="2117">
        <v>185</v>
      </c>
      <c r="N34" s="1410"/>
      <c r="O34" s="1410"/>
      <c r="P34" s="1410"/>
      <c r="Q34" s="1410"/>
      <c r="R34" s="1410"/>
    </row>
    <row r="35" spans="2:18" ht="18" customHeight="1">
      <c r="B35" s="2100">
        <v>23</v>
      </c>
      <c r="C35" s="2104">
        <v>1038</v>
      </c>
      <c r="D35" s="2102">
        <v>1043</v>
      </c>
      <c r="E35" s="2118">
        <v>21</v>
      </c>
      <c r="F35" s="2104">
        <f t="shared" si="2"/>
        <v>1137</v>
      </c>
      <c r="G35" s="2119">
        <v>37</v>
      </c>
      <c r="H35" s="2106">
        <v>30</v>
      </c>
      <c r="I35" s="2106">
        <v>46</v>
      </c>
      <c r="J35" s="2106">
        <v>968</v>
      </c>
      <c r="K35" s="2106">
        <v>27</v>
      </c>
      <c r="L35" s="2107">
        <v>29</v>
      </c>
      <c r="M35" s="2118">
        <v>234</v>
      </c>
      <c r="N35" s="1410"/>
      <c r="O35" s="1410"/>
      <c r="P35" s="1410"/>
      <c r="Q35" s="1410"/>
      <c r="R35" s="1410"/>
    </row>
    <row r="36" spans="2:18" ht="18" customHeight="1">
      <c r="B36" s="1425">
        <v>24</v>
      </c>
      <c r="C36" s="2120">
        <v>1009</v>
      </c>
      <c r="D36" s="2121">
        <v>1016</v>
      </c>
      <c r="E36" s="2122">
        <v>18</v>
      </c>
      <c r="F36" s="2112">
        <f t="shared" si="2"/>
        <v>1136</v>
      </c>
      <c r="G36" s="2123">
        <v>37</v>
      </c>
      <c r="H36" s="2124">
        <v>39</v>
      </c>
      <c r="I36" s="2124">
        <v>42</v>
      </c>
      <c r="J36" s="2124">
        <v>955</v>
      </c>
      <c r="K36" s="2124">
        <v>29</v>
      </c>
      <c r="L36" s="2125">
        <v>34</v>
      </c>
      <c r="M36" s="2122">
        <v>209</v>
      </c>
      <c r="N36" s="1410"/>
      <c r="O36" s="1410"/>
      <c r="P36" s="1410"/>
      <c r="Q36" s="1410"/>
      <c r="R36" s="1410"/>
    </row>
    <row r="37" spans="2:18" ht="18" customHeight="1">
      <c r="B37" s="2126">
        <v>25</v>
      </c>
      <c r="C37" s="2127">
        <v>979</v>
      </c>
      <c r="D37" s="2128">
        <v>990</v>
      </c>
      <c r="E37" s="2129">
        <v>14</v>
      </c>
      <c r="F37" s="2127">
        <f t="shared" si="2"/>
        <v>1125</v>
      </c>
      <c r="G37" s="660">
        <v>40</v>
      </c>
      <c r="H37" s="661">
        <v>33</v>
      </c>
      <c r="I37" s="661">
        <v>47</v>
      </c>
      <c r="J37" s="661">
        <v>947</v>
      </c>
      <c r="K37" s="661">
        <v>29</v>
      </c>
      <c r="L37" s="2130">
        <v>29</v>
      </c>
      <c r="M37" s="2129">
        <v>183</v>
      </c>
      <c r="N37" s="1410"/>
      <c r="O37" s="1410"/>
      <c r="P37" s="1410"/>
      <c r="Q37" s="1410"/>
      <c r="R37" s="1410"/>
    </row>
    <row r="40" ht="13.5">
      <c r="K40" s="1410"/>
    </row>
  </sheetData>
  <sheetProtection/>
  <mergeCells count="55">
    <mergeCell ref="F26:L26"/>
    <mergeCell ref="M26:M27"/>
    <mergeCell ref="D22:F22"/>
    <mergeCell ref="G22:H22"/>
    <mergeCell ref="I22:M22"/>
    <mergeCell ref="N22:W22"/>
    <mergeCell ref="B24:M24"/>
    <mergeCell ref="B25:B27"/>
    <mergeCell ref="C25:C27"/>
    <mergeCell ref="D25:D27"/>
    <mergeCell ref="E25:M25"/>
    <mergeCell ref="E26:E27"/>
    <mergeCell ref="D20:F20"/>
    <mergeCell ref="G20:H20"/>
    <mergeCell ref="I20:M20"/>
    <mergeCell ref="N20:W20"/>
    <mergeCell ref="D21:F21"/>
    <mergeCell ref="G21:H21"/>
    <mergeCell ref="I21:M21"/>
    <mergeCell ref="N21:W21"/>
    <mergeCell ref="B17:L17"/>
    <mergeCell ref="D18:F18"/>
    <mergeCell ref="G18:H18"/>
    <mergeCell ref="I18:M18"/>
    <mergeCell ref="N18:W18"/>
    <mergeCell ref="D19:F19"/>
    <mergeCell ref="G19:H19"/>
    <mergeCell ref="I19:M19"/>
    <mergeCell ref="N19:W19"/>
    <mergeCell ref="S3:S4"/>
    <mergeCell ref="B5:B8"/>
    <mergeCell ref="B9:B11"/>
    <mergeCell ref="B12:C12"/>
    <mergeCell ref="B13:B14"/>
    <mergeCell ref="B15:C15"/>
    <mergeCell ref="U2:U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B1:L1"/>
    <mergeCell ref="B2:C4"/>
    <mergeCell ref="D2:D4"/>
    <mergeCell ref="E2:E4"/>
    <mergeCell ref="N2:S2"/>
    <mergeCell ref="T2:T4"/>
    <mergeCell ref="O3:O4"/>
    <mergeCell ref="P3:P4"/>
    <mergeCell ref="Q3:Q4"/>
    <mergeCell ref="R3:R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AG45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I57" sqref="I57"/>
      <selection pane="topRight" activeCell="I57" sqref="I57"/>
      <selection pane="bottomLeft" activeCell="I57" sqref="I57"/>
      <selection pane="bottomRight" activeCell="S1" sqref="S1:S16384"/>
    </sheetView>
  </sheetViews>
  <sheetFormatPr defaultColWidth="8.796875" defaultRowHeight="14.25"/>
  <cols>
    <col min="1" max="1" width="1.59765625" style="196" customWidth="1"/>
    <col min="2" max="2" width="3.09765625" style="196" customWidth="1"/>
    <col min="3" max="3" width="10.69921875" style="196" customWidth="1"/>
    <col min="4" max="5" width="4.69921875" style="2134" customWidth="1"/>
    <col min="6" max="6" width="6.59765625" style="2132" customWidth="1"/>
    <col min="7" max="8" width="4.69921875" style="475" customWidth="1"/>
    <col min="9" max="9" width="6.59765625" style="2132" customWidth="1"/>
    <col min="10" max="10" width="4.69921875" style="2134" customWidth="1"/>
    <col min="11" max="11" width="4.69921875" style="475" customWidth="1"/>
    <col min="12" max="12" width="6.59765625" style="2132" customWidth="1"/>
    <col min="13" max="14" width="4.69921875" style="475" customWidth="1"/>
    <col min="15" max="15" width="6.59765625" style="2132" customWidth="1"/>
    <col min="16" max="17" width="4.69921875" style="475" customWidth="1"/>
    <col min="18" max="18" width="6.59765625" style="2132" customWidth="1"/>
    <col min="19" max="20" width="4.69921875" style="475" customWidth="1"/>
    <col min="21" max="21" width="6.59765625" style="2133" customWidth="1"/>
    <col min="22" max="22" width="4.69921875" style="2134" customWidth="1"/>
    <col min="23" max="23" width="4.69921875" style="475" customWidth="1"/>
    <col min="24" max="24" width="6.59765625" style="2133" customWidth="1"/>
    <col min="25" max="26" width="4.69921875" style="475" customWidth="1"/>
    <col min="27" max="27" width="6.59765625" style="2133" customWidth="1"/>
    <col min="28" max="29" width="4.69921875" style="475" customWidth="1"/>
    <col min="30" max="30" width="6.59765625" style="2133" customWidth="1"/>
    <col min="31" max="32" width="4.69921875" style="475" customWidth="1"/>
    <col min="33" max="33" width="6.59765625" style="2133" customWidth="1"/>
    <col min="34" max="35" width="4.59765625" style="196" customWidth="1"/>
    <col min="36" max="16384" width="9" style="196" customWidth="1"/>
  </cols>
  <sheetData>
    <row r="1" spans="2:12" ht="24" customHeight="1">
      <c r="B1" s="903" t="s">
        <v>931</v>
      </c>
      <c r="C1" s="903"/>
      <c r="D1" s="903"/>
      <c r="E1" s="903"/>
      <c r="F1" s="903"/>
      <c r="G1" s="903"/>
      <c r="H1" s="903"/>
      <c r="I1" s="2131" t="s">
        <v>932</v>
      </c>
      <c r="J1" s="2131"/>
      <c r="K1" s="2131"/>
      <c r="L1" s="2131"/>
    </row>
    <row r="2" spans="2:33" ht="15" customHeight="1">
      <c r="B2" s="2135"/>
      <c r="C2" s="1883"/>
      <c r="D2" s="2136" t="s">
        <v>36</v>
      </c>
      <c r="E2" s="2137"/>
      <c r="F2" s="2138"/>
      <c r="G2" s="2139" t="s">
        <v>822</v>
      </c>
      <c r="H2" s="2140"/>
      <c r="I2" s="2141"/>
      <c r="J2" s="2142"/>
      <c r="K2" s="2143"/>
      <c r="L2" s="2144"/>
      <c r="M2" s="2145"/>
      <c r="N2" s="2145"/>
      <c r="O2" s="2146"/>
      <c r="P2" s="2145" t="s">
        <v>762</v>
      </c>
      <c r="Q2" s="2145"/>
      <c r="R2" s="2147"/>
      <c r="S2" s="1659"/>
      <c r="T2" s="1664"/>
      <c r="U2" s="2148"/>
      <c r="V2" s="2149"/>
      <c r="W2" s="1664"/>
      <c r="X2" s="2148"/>
      <c r="Y2" s="1664" t="s">
        <v>933</v>
      </c>
      <c r="Z2" s="1664"/>
      <c r="AA2" s="2148"/>
      <c r="AB2" s="1664"/>
      <c r="AC2" s="1664"/>
      <c r="AD2" s="2148"/>
      <c r="AE2" s="2150" t="s">
        <v>930</v>
      </c>
      <c r="AF2" s="2151"/>
      <c r="AG2" s="2152"/>
    </row>
    <row r="3" spans="2:33" ht="15" customHeight="1">
      <c r="B3" s="1887"/>
      <c r="C3" s="1888"/>
      <c r="D3" s="2153"/>
      <c r="E3" s="2154"/>
      <c r="F3" s="2155"/>
      <c r="G3" s="2156"/>
      <c r="H3" s="2157"/>
      <c r="I3" s="2158"/>
      <c r="J3" s="2159" t="s">
        <v>934</v>
      </c>
      <c r="K3" s="2160"/>
      <c r="L3" s="2161"/>
      <c r="M3" s="2162" t="s">
        <v>803</v>
      </c>
      <c r="N3" s="2162"/>
      <c r="O3" s="2162"/>
      <c r="P3" s="2163" t="s">
        <v>804</v>
      </c>
      <c r="Q3" s="2162"/>
      <c r="R3" s="2164"/>
      <c r="S3" s="1335" t="s">
        <v>805</v>
      </c>
      <c r="T3" s="1335"/>
      <c r="U3" s="1335"/>
      <c r="V3" s="1335" t="s">
        <v>806</v>
      </c>
      <c r="W3" s="1335"/>
      <c r="X3" s="1335"/>
      <c r="Y3" s="1335" t="s">
        <v>807</v>
      </c>
      <c r="Z3" s="1335"/>
      <c r="AA3" s="1335"/>
      <c r="AB3" s="1335" t="s">
        <v>808</v>
      </c>
      <c r="AC3" s="1335"/>
      <c r="AD3" s="2163"/>
      <c r="AE3" s="2165"/>
      <c r="AF3" s="1335"/>
      <c r="AG3" s="2166"/>
    </row>
    <row r="4" spans="2:33" ht="39.75" customHeight="1">
      <c r="B4" s="1904"/>
      <c r="C4" s="1905"/>
      <c r="D4" s="2167" t="s">
        <v>935</v>
      </c>
      <c r="E4" s="2168" t="s">
        <v>936</v>
      </c>
      <c r="F4" s="2169" t="s">
        <v>815</v>
      </c>
      <c r="G4" s="2170" t="s">
        <v>935</v>
      </c>
      <c r="H4" s="2171" t="s">
        <v>936</v>
      </c>
      <c r="I4" s="2172" t="s">
        <v>815</v>
      </c>
      <c r="J4" s="2167" t="s">
        <v>935</v>
      </c>
      <c r="K4" s="2173" t="s">
        <v>936</v>
      </c>
      <c r="L4" s="2169" t="s">
        <v>815</v>
      </c>
      <c r="M4" s="2174" t="s">
        <v>935</v>
      </c>
      <c r="N4" s="2171" t="s">
        <v>936</v>
      </c>
      <c r="O4" s="2175" t="s">
        <v>815</v>
      </c>
      <c r="P4" s="2176" t="s">
        <v>935</v>
      </c>
      <c r="Q4" s="2171" t="s">
        <v>936</v>
      </c>
      <c r="R4" s="2177" t="s">
        <v>815</v>
      </c>
      <c r="S4" s="2178" t="s">
        <v>935</v>
      </c>
      <c r="T4" s="2178" t="s">
        <v>936</v>
      </c>
      <c r="U4" s="2179" t="s">
        <v>815</v>
      </c>
      <c r="V4" s="2180" t="s">
        <v>935</v>
      </c>
      <c r="W4" s="2178" t="s">
        <v>936</v>
      </c>
      <c r="X4" s="2179" t="s">
        <v>815</v>
      </c>
      <c r="Y4" s="2178" t="s">
        <v>935</v>
      </c>
      <c r="Z4" s="2178" t="s">
        <v>936</v>
      </c>
      <c r="AA4" s="2179" t="s">
        <v>815</v>
      </c>
      <c r="AB4" s="2178" t="s">
        <v>935</v>
      </c>
      <c r="AC4" s="2178" t="s">
        <v>936</v>
      </c>
      <c r="AD4" s="2181" t="s">
        <v>815</v>
      </c>
      <c r="AE4" s="2182" t="s">
        <v>935</v>
      </c>
      <c r="AF4" s="2178" t="s">
        <v>936</v>
      </c>
      <c r="AG4" s="2183" t="s">
        <v>815</v>
      </c>
    </row>
    <row r="5" spans="2:33" ht="20.25" customHeight="1">
      <c r="B5" s="2184"/>
      <c r="C5" s="2185">
        <v>39971</v>
      </c>
      <c r="D5" s="2186">
        <v>203</v>
      </c>
      <c r="E5" s="2187">
        <v>109</v>
      </c>
      <c r="F5" s="2188">
        <v>53.7</v>
      </c>
      <c r="G5" s="2189">
        <v>4</v>
      </c>
      <c r="H5" s="2190">
        <v>0</v>
      </c>
      <c r="I5" s="2191">
        <v>0</v>
      </c>
      <c r="J5" s="2186">
        <v>170</v>
      </c>
      <c r="K5" s="2192">
        <v>92</v>
      </c>
      <c r="L5" s="2188">
        <v>54.1</v>
      </c>
      <c r="M5" s="2193">
        <v>13</v>
      </c>
      <c r="N5" s="2190">
        <v>10</v>
      </c>
      <c r="O5" s="2194">
        <v>76.9</v>
      </c>
      <c r="P5" s="2190">
        <v>10</v>
      </c>
      <c r="Q5" s="2190">
        <v>7</v>
      </c>
      <c r="R5" s="2195">
        <v>70</v>
      </c>
      <c r="S5" s="2190">
        <v>10</v>
      </c>
      <c r="T5" s="2190">
        <v>7</v>
      </c>
      <c r="U5" s="2196">
        <v>70</v>
      </c>
      <c r="V5" s="2197">
        <v>111</v>
      </c>
      <c r="W5" s="2190">
        <v>47</v>
      </c>
      <c r="X5" s="2196">
        <v>42.3</v>
      </c>
      <c r="Y5" s="2190">
        <v>12</v>
      </c>
      <c r="Z5" s="2190">
        <v>9</v>
      </c>
      <c r="AA5" s="2196">
        <v>75</v>
      </c>
      <c r="AB5" s="2190">
        <v>14</v>
      </c>
      <c r="AC5" s="2190">
        <v>12</v>
      </c>
      <c r="AD5" s="2198">
        <v>85.7</v>
      </c>
      <c r="AE5" s="2199">
        <v>29</v>
      </c>
      <c r="AF5" s="2190">
        <v>17</v>
      </c>
      <c r="AG5" s="2200">
        <v>58.6</v>
      </c>
    </row>
    <row r="6" spans="2:33" ht="20.25" customHeight="1">
      <c r="B6" s="93" t="s">
        <v>937</v>
      </c>
      <c r="C6" s="2201">
        <v>39978</v>
      </c>
      <c r="D6" s="2202">
        <v>151</v>
      </c>
      <c r="E6" s="2203">
        <v>65</v>
      </c>
      <c r="F6" s="2204">
        <v>43</v>
      </c>
      <c r="G6" s="2205">
        <v>3</v>
      </c>
      <c r="H6" s="2206">
        <v>1</v>
      </c>
      <c r="I6" s="2207">
        <v>33.3</v>
      </c>
      <c r="J6" s="2202">
        <v>141</v>
      </c>
      <c r="K6" s="2208">
        <v>61</v>
      </c>
      <c r="L6" s="2204">
        <v>43.3</v>
      </c>
      <c r="M6" s="2209">
        <v>6</v>
      </c>
      <c r="N6" s="2206">
        <v>5</v>
      </c>
      <c r="O6" s="2210">
        <v>83.3</v>
      </c>
      <c r="P6" s="2206">
        <v>7</v>
      </c>
      <c r="Q6" s="2206">
        <v>6</v>
      </c>
      <c r="R6" s="2211">
        <v>85.7</v>
      </c>
      <c r="S6" s="2206">
        <v>8</v>
      </c>
      <c r="T6" s="2206">
        <v>5</v>
      </c>
      <c r="U6" s="2212">
        <v>62.5</v>
      </c>
      <c r="V6" s="2213">
        <v>106</v>
      </c>
      <c r="W6" s="2206">
        <v>32</v>
      </c>
      <c r="X6" s="2212">
        <v>30.2</v>
      </c>
      <c r="Y6" s="2206">
        <v>4</v>
      </c>
      <c r="Z6" s="2206">
        <v>3</v>
      </c>
      <c r="AA6" s="2212">
        <v>75</v>
      </c>
      <c r="AB6" s="2206">
        <v>10</v>
      </c>
      <c r="AC6" s="2206">
        <v>10</v>
      </c>
      <c r="AD6" s="2214">
        <v>100</v>
      </c>
      <c r="AE6" s="2215">
        <v>7</v>
      </c>
      <c r="AF6" s="2206">
        <v>3</v>
      </c>
      <c r="AG6" s="2216">
        <v>42.9</v>
      </c>
    </row>
    <row r="7" spans="2:33" ht="20.25" customHeight="1">
      <c r="B7" s="93" t="s">
        <v>938</v>
      </c>
      <c r="C7" s="2201">
        <v>39985</v>
      </c>
      <c r="D7" s="2202">
        <v>1069</v>
      </c>
      <c r="E7" s="2203">
        <v>484</v>
      </c>
      <c r="F7" s="2204">
        <v>45.3</v>
      </c>
      <c r="G7" s="2205">
        <v>21</v>
      </c>
      <c r="H7" s="2206">
        <v>7</v>
      </c>
      <c r="I7" s="2207">
        <v>33.3</v>
      </c>
      <c r="J7" s="2202">
        <v>960</v>
      </c>
      <c r="K7" s="2208">
        <v>413</v>
      </c>
      <c r="L7" s="2204">
        <v>43</v>
      </c>
      <c r="M7" s="2209">
        <v>51</v>
      </c>
      <c r="N7" s="2206">
        <v>30</v>
      </c>
      <c r="O7" s="2210">
        <v>58.8</v>
      </c>
      <c r="P7" s="2206">
        <v>63</v>
      </c>
      <c r="Q7" s="2206">
        <v>52</v>
      </c>
      <c r="R7" s="2211">
        <v>82.5</v>
      </c>
      <c r="S7" s="2206">
        <v>33</v>
      </c>
      <c r="T7" s="2206">
        <v>22</v>
      </c>
      <c r="U7" s="2212">
        <v>66.7</v>
      </c>
      <c r="V7" s="2213">
        <v>713</v>
      </c>
      <c r="W7" s="2206">
        <v>234</v>
      </c>
      <c r="X7" s="2212">
        <v>32.8</v>
      </c>
      <c r="Y7" s="2206">
        <v>36</v>
      </c>
      <c r="Z7" s="2206">
        <v>24</v>
      </c>
      <c r="AA7" s="2212">
        <v>66.7</v>
      </c>
      <c r="AB7" s="2206">
        <v>64</v>
      </c>
      <c r="AC7" s="2206">
        <v>51</v>
      </c>
      <c r="AD7" s="2214">
        <v>79.7</v>
      </c>
      <c r="AE7" s="2215">
        <v>88</v>
      </c>
      <c r="AF7" s="2206">
        <v>64</v>
      </c>
      <c r="AG7" s="2216">
        <v>72.7</v>
      </c>
    </row>
    <row r="8" spans="2:33" ht="20.25" customHeight="1">
      <c r="B8" s="2217">
        <v>21</v>
      </c>
      <c r="C8" s="2201">
        <v>40118</v>
      </c>
      <c r="D8" s="2202">
        <v>139</v>
      </c>
      <c r="E8" s="2203">
        <v>45</v>
      </c>
      <c r="F8" s="2204">
        <v>32.4</v>
      </c>
      <c r="G8" s="2205">
        <v>2</v>
      </c>
      <c r="H8" s="2206">
        <v>1</v>
      </c>
      <c r="I8" s="2207">
        <v>50</v>
      </c>
      <c r="J8" s="2202">
        <v>120</v>
      </c>
      <c r="K8" s="2208">
        <v>40</v>
      </c>
      <c r="L8" s="2204">
        <v>33.3</v>
      </c>
      <c r="M8" s="2209">
        <v>7</v>
      </c>
      <c r="N8" s="2206">
        <v>5</v>
      </c>
      <c r="O8" s="2210">
        <v>71.4</v>
      </c>
      <c r="P8" s="2206">
        <v>7</v>
      </c>
      <c r="Q8" s="2206">
        <v>5</v>
      </c>
      <c r="R8" s="2211">
        <v>71.4</v>
      </c>
      <c r="S8" s="2206">
        <v>8</v>
      </c>
      <c r="T8" s="2206">
        <v>3</v>
      </c>
      <c r="U8" s="2212">
        <v>37.5</v>
      </c>
      <c r="V8" s="2213">
        <v>88</v>
      </c>
      <c r="W8" s="2206">
        <v>21</v>
      </c>
      <c r="X8" s="2212">
        <v>23.9</v>
      </c>
      <c r="Y8" s="2206">
        <v>4</v>
      </c>
      <c r="Z8" s="2206">
        <v>2</v>
      </c>
      <c r="AA8" s="2212">
        <v>50</v>
      </c>
      <c r="AB8" s="2206">
        <v>6</v>
      </c>
      <c r="AC8" s="2206">
        <v>4</v>
      </c>
      <c r="AD8" s="2214">
        <v>66.7</v>
      </c>
      <c r="AE8" s="2215">
        <v>17</v>
      </c>
      <c r="AF8" s="2206">
        <v>4</v>
      </c>
      <c r="AG8" s="2216">
        <v>23.5</v>
      </c>
    </row>
    <row r="9" spans="2:33" ht="20.25" customHeight="1">
      <c r="B9" s="93" t="s">
        <v>91</v>
      </c>
      <c r="C9" s="2201">
        <v>40125</v>
      </c>
      <c r="D9" s="2202">
        <v>221</v>
      </c>
      <c r="E9" s="2203">
        <v>80</v>
      </c>
      <c r="F9" s="2204">
        <v>36.2</v>
      </c>
      <c r="G9" s="2205"/>
      <c r="H9" s="2206"/>
      <c r="I9" s="2207" t="s">
        <v>818</v>
      </c>
      <c r="J9" s="2202">
        <v>202</v>
      </c>
      <c r="K9" s="2208">
        <v>68</v>
      </c>
      <c r="L9" s="2204">
        <v>33.7</v>
      </c>
      <c r="M9" s="2209">
        <v>8</v>
      </c>
      <c r="N9" s="2206">
        <v>5</v>
      </c>
      <c r="O9" s="2210">
        <v>62.5</v>
      </c>
      <c r="P9" s="2206">
        <v>4</v>
      </c>
      <c r="Q9" s="2206">
        <v>3</v>
      </c>
      <c r="R9" s="2211">
        <v>75</v>
      </c>
      <c r="S9" s="2206">
        <v>7</v>
      </c>
      <c r="T9" s="2206">
        <v>3</v>
      </c>
      <c r="U9" s="2212">
        <v>42.9</v>
      </c>
      <c r="V9" s="2213">
        <v>176</v>
      </c>
      <c r="W9" s="2206">
        <v>53</v>
      </c>
      <c r="X9" s="2212">
        <v>30.1</v>
      </c>
      <c r="Y9" s="2206">
        <v>3</v>
      </c>
      <c r="Z9" s="2206">
        <v>2</v>
      </c>
      <c r="AA9" s="2212">
        <v>66.7</v>
      </c>
      <c r="AB9" s="2206">
        <v>4</v>
      </c>
      <c r="AC9" s="2206">
        <v>2</v>
      </c>
      <c r="AD9" s="2214">
        <v>50</v>
      </c>
      <c r="AE9" s="2215">
        <v>19</v>
      </c>
      <c r="AF9" s="2206">
        <v>12</v>
      </c>
      <c r="AG9" s="2216">
        <v>63.2</v>
      </c>
    </row>
    <row r="10" spans="2:33" ht="20.25" customHeight="1">
      <c r="B10" s="93" t="s">
        <v>939</v>
      </c>
      <c r="C10" s="2201">
        <v>40132</v>
      </c>
      <c r="D10" s="2202">
        <v>1179</v>
      </c>
      <c r="E10" s="2203">
        <v>432</v>
      </c>
      <c r="F10" s="2204">
        <v>36.6</v>
      </c>
      <c r="G10" s="2205">
        <v>30</v>
      </c>
      <c r="H10" s="2206">
        <v>3</v>
      </c>
      <c r="I10" s="2207">
        <v>10</v>
      </c>
      <c r="J10" s="2202">
        <v>1113</v>
      </c>
      <c r="K10" s="2208">
        <v>407</v>
      </c>
      <c r="L10" s="2204">
        <v>36.6</v>
      </c>
      <c r="M10" s="2209">
        <v>83</v>
      </c>
      <c r="N10" s="2206">
        <v>49</v>
      </c>
      <c r="O10" s="2210">
        <v>59</v>
      </c>
      <c r="P10" s="2206">
        <v>41</v>
      </c>
      <c r="Q10" s="2206">
        <v>30</v>
      </c>
      <c r="R10" s="2211">
        <v>73.2</v>
      </c>
      <c r="S10" s="2206">
        <v>70</v>
      </c>
      <c r="T10" s="2206">
        <v>55</v>
      </c>
      <c r="U10" s="2212">
        <v>78.6</v>
      </c>
      <c r="V10" s="2213">
        <v>796</v>
      </c>
      <c r="W10" s="2206">
        <v>184</v>
      </c>
      <c r="X10" s="2212">
        <v>23.1</v>
      </c>
      <c r="Y10" s="2206">
        <v>65</v>
      </c>
      <c r="Z10" s="2206">
        <v>44</v>
      </c>
      <c r="AA10" s="2212">
        <v>67.7</v>
      </c>
      <c r="AB10" s="2206">
        <v>58</v>
      </c>
      <c r="AC10" s="2206">
        <v>45</v>
      </c>
      <c r="AD10" s="2214">
        <v>77.6</v>
      </c>
      <c r="AE10" s="2215">
        <v>36</v>
      </c>
      <c r="AF10" s="2206">
        <v>22</v>
      </c>
      <c r="AG10" s="2216">
        <v>61.1</v>
      </c>
    </row>
    <row r="11" spans="2:33" ht="20.25" customHeight="1">
      <c r="B11" s="2218"/>
      <c r="C11" s="1636" t="s">
        <v>37</v>
      </c>
      <c r="D11" s="2219">
        <v>2962</v>
      </c>
      <c r="E11" s="2220">
        <v>1215</v>
      </c>
      <c r="F11" s="2221">
        <v>41</v>
      </c>
      <c r="G11" s="2222">
        <v>70</v>
      </c>
      <c r="H11" s="2223">
        <v>17</v>
      </c>
      <c r="I11" s="2221">
        <v>24.3</v>
      </c>
      <c r="J11" s="2219">
        <v>2706</v>
      </c>
      <c r="K11" s="2223">
        <v>1081</v>
      </c>
      <c r="L11" s="2221">
        <v>39.9</v>
      </c>
      <c r="M11" s="2224">
        <v>168</v>
      </c>
      <c r="N11" s="2223">
        <v>104</v>
      </c>
      <c r="O11" s="2225">
        <v>61.9</v>
      </c>
      <c r="P11" s="2223">
        <v>132</v>
      </c>
      <c r="Q11" s="2223">
        <v>103</v>
      </c>
      <c r="R11" s="2226">
        <v>78</v>
      </c>
      <c r="S11" s="2223">
        <v>136</v>
      </c>
      <c r="T11" s="2223">
        <v>95</v>
      </c>
      <c r="U11" s="2227">
        <v>69.9</v>
      </c>
      <c r="V11" s="2220">
        <v>1990</v>
      </c>
      <c r="W11" s="2223">
        <v>571</v>
      </c>
      <c r="X11" s="2227">
        <v>28.7</v>
      </c>
      <c r="Y11" s="2223">
        <v>124</v>
      </c>
      <c r="Z11" s="2223">
        <v>84</v>
      </c>
      <c r="AA11" s="2227">
        <v>67.7</v>
      </c>
      <c r="AB11" s="2223">
        <v>156</v>
      </c>
      <c r="AC11" s="2223">
        <v>124</v>
      </c>
      <c r="AD11" s="2228">
        <v>79.5</v>
      </c>
      <c r="AE11" s="2229">
        <v>196</v>
      </c>
      <c r="AF11" s="2223">
        <v>122</v>
      </c>
      <c r="AG11" s="2230">
        <v>62.2</v>
      </c>
    </row>
    <row r="12" spans="2:33" ht="20.25" customHeight="1">
      <c r="B12" s="2184"/>
      <c r="C12" s="2185">
        <v>40335</v>
      </c>
      <c r="D12" s="2186">
        <v>238</v>
      </c>
      <c r="E12" s="2187">
        <v>120</v>
      </c>
      <c r="F12" s="2188">
        <v>50.4</v>
      </c>
      <c r="G12" s="2189">
        <v>4</v>
      </c>
      <c r="H12" s="2190">
        <v>1</v>
      </c>
      <c r="I12" s="2191">
        <v>25</v>
      </c>
      <c r="J12" s="2186">
        <v>210</v>
      </c>
      <c r="K12" s="2192">
        <v>103</v>
      </c>
      <c r="L12" s="2188">
        <v>49</v>
      </c>
      <c r="M12" s="2193">
        <v>19</v>
      </c>
      <c r="N12" s="2190">
        <v>17</v>
      </c>
      <c r="O12" s="2194">
        <v>89.5</v>
      </c>
      <c r="P12" s="2190">
        <v>23</v>
      </c>
      <c r="Q12" s="2190">
        <v>15</v>
      </c>
      <c r="R12" s="2195">
        <v>65.2</v>
      </c>
      <c r="S12" s="2190">
        <v>15</v>
      </c>
      <c r="T12" s="2190">
        <v>8</v>
      </c>
      <c r="U12" s="2196">
        <v>53.3</v>
      </c>
      <c r="V12" s="2197">
        <v>139</v>
      </c>
      <c r="W12" s="2190">
        <v>52</v>
      </c>
      <c r="X12" s="2196">
        <v>37.4</v>
      </c>
      <c r="Y12" s="2190">
        <v>7</v>
      </c>
      <c r="Z12" s="2190">
        <v>6</v>
      </c>
      <c r="AA12" s="2196">
        <v>85.7</v>
      </c>
      <c r="AB12" s="2190">
        <v>7</v>
      </c>
      <c r="AC12" s="2190">
        <v>5</v>
      </c>
      <c r="AD12" s="2198">
        <v>71.4</v>
      </c>
      <c r="AE12" s="2199">
        <v>24</v>
      </c>
      <c r="AF12" s="2190">
        <v>16</v>
      </c>
      <c r="AG12" s="2200">
        <v>66.7</v>
      </c>
    </row>
    <row r="13" spans="2:33" ht="20.25" customHeight="1">
      <c r="B13" s="93" t="s">
        <v>937</v>
      </c>
      <c r="C13" s="2201">
        <v>40342</v>
      </c>
      <c r="D13" s="2202">
        <v>201</v>
      </c>
      <c r="E13" s="2203">
        <v>74</v>
      </c>
      <c r="F13" s="2204">
        <v>36.8</v>
      </c>
      <c r="G13" s="2205">
        <v>4</v>
      </c>
      <c r="H13" s="2206">
        <v>1</v>
      </c>
      <c r="I13" s="2207">
        <v>25</v>
      </c>
      <c r="J13" s="2202">
        <v>187</v>
      </c>
      <c r="K13" s="2208">
        <v>65</v>
      </c>
      <c r="L13" s="2204">
        <v>34.8</v>
      </c>
      <c r="M13" s="2209">
        <v>8</v>
      </c>
      <c r="N13" s="2206">
        <v>5</v>
      </c>
      <c r="O13" s="2210">
        <v>62.5</v>
      </c>
      <c r="P13" s="2206">
        <v>13</v>
      </c>
      <c r="Q13" s="2206">
        <v>8</v>
      </c>
      <c r="R13" s="2211">
        <v>61.5</v>
      </c>
      <c r="S13" s="2206">
        <v>10</v>
      </c>
      <c r="T13" s="2206">
        <v>5</v>
      </c>
      <c r="U13" s="2212">
        <v>50</v>
      </c>
      <c r="V13" s="2213">
        <v>134</v>
      </c>
      <c r="W13" s="2206">
        <v>33</v>
      </c>
      <c r="X13" s="2212">
        <v>24.6</v>
      </c>
      <c r="Y13" s="2206">
        <v>10</v>
      </c>
      <c r="Z13" s="2206">
        <v>7</v>
      </c>
      <c r="AA13" s="2212">
        <v>70</v>
      </c>
      <c r="AB13" s="2206">
        <v>12</v>
      </c>
      <c r="AC13" s="2206">
        <v>7</v>
      </c>
      <c r="AD13" s="2214">
        <v>58.3</v>
      </c>
      <c r="AE13" s="2215">
        <v>10</v>
      </c>
      <c r="AF13" s="2206">
        <v>8</v>
      </c>
      <c r="AG13" s="2216">
        <v>80</v>
      </c>
    </row>
    <row r="14" spans="2:33" ht="20.25" customHeight="1">
      <c r="B14" s="93" t="s">
        <v>938</v>
      </c>
      <c r="C14" s="2201">
        <v>40349</v>
      </c>
      <c r="D14" s="2202">
        <v>1051</v>
      </c>
      <c r="E14" s="2203">
        <v>487</v>
      </c>
      <c r="F14" s="2204">
        <v>46.3</v>
      </c>
      <c r="G14" s="2205">
        <v>18</v>
      </c>
      <c r="H14" s="2206">
        <v>7</v>
      </c>
      <c r="I14" s="2207">
        <v>38.9</v>
      </c>
      <c r="J14" s="2202">
        <v>901</v>
      </c>
      <c r="K14" s="2208">
        <v>383</v>
      </c>
      <c r="L14" s="2204">
        <v>42.5</v>
      </c>
      <c r="M14" s="2209">
        <v>40</v>
      </c>
      <c r="N14" s="2206">
        <v>19</v>
      </c>
      <c r="O14" s="2210">
        <v>47.5</v>
      </c>
      <c r="P14" s="2206">
        <v>40</v>
      </c>
      <c r="Q14" s="2206">
        <v>21</v>
      </c>
      <c r="R14" s="2211">
        <v>52.5</v>
      </c>
      <c r="S14" s="2206">
        <v>45</v>
      </c>
      <c r="T14" s="2206">
        <v>20</v>
      </c>
      <c r="U14" s="2212">
        <v>44.4</v>
      </c>
      <c r="V14" s="2213">
        <v>680</v>
      </c>
      <c r="W14" s="2206">
        <v>249</v>
      </c>
      <c r="X14" s="2212">
        <v>36.6</v>
      </c>
      <c r="Y14" s="2206">
        <v>48</v>
      </c>
      <c r="Z14" s="2206">
        <v>36</v>
      </c>
      <c r="AA14" s="2212">
        <v>75</v>
      </c>
      <c r="AB14" s="2206">
        <v>48</v>
      </c>
      <c r="AC14" s="2206">
        <v>38</v>
      </c>
      <c r="AD14" s="2214">
        <v>79.2</v>
      </c>
      <c r="AE14" s="2215">
        <v>132</v>
      </c>
      <c r="AF14" s="2206">
        <v>97</v>
      </c>
      <c r="AG14" s="2216">
        <v>73.5</v>
      </c>
    </row>
    <row r="15" spans="2:33" ht="20.25" customHeight="1">
      <c r="B15" s="2217">
        <v>22</v>
      </c>
      <c r="C15" s="2201">
        <v>40475</v>
      </c>
      <c r="D15" s="2202">
        <v>152</v>
      </c>
      <c r="E15" s="2203">
        <v>44</v>
      </c>
      <c r="F15" s="2204">
        <v>28.9</v>
      </c>
      <c r="G15" s="2205">
        <v>3</v>
      </c>
      <c r="H15" s="2206">
        <v>1</v>
      </c>
      <c r="I15" s="2207">
        <v>33.3</v>
      </c>
      <c r="J15" s="2202">
        <v>106</v>
      </c>
      <c r="K15" s="2208">
        <v>30</v>
      </c>
      <c r="L15" s="2204">
        <v>28.3</v>
      </c>
      <c r="M15" s="2209">
        <v>7</v>
      </c>
      <c r="N15" s="2206">
        <v>2</v>
      </c>
      <c r="O15" s="2210">
        <v>28.6</v>
      </c>
      <c r="P15" s="2206">
        <v>3</v>
      </c>
      <c r="Q15" s="2206">
        <v>1</v>
      </c>
      <c r="R15" s="2211">
        <v>33.3</v>
      </c>
      <c r="S15" s="2206">
        <v>10</v>
      </c>
      <c r="T15" s="2206">
        <v>5</v>
      </c>
      <c r="U15" s="2212">
        <v>50</v>
      </c>
      <c r="V15" s="2213">
        <v>77</v>
      </c>
      <c r="W15" s="2206">
        <v>17</v>
      </c>
      <c r="X15" s="2212">
        <v>22.1</v>
      </c>
      <c r="Y15" s="2206">
        <v>6</v>
      </c>
      <c r="Z15" s="2206">
        <v>3</v>
      </c>
      <c r="AA15" s="2212">
        <v>50</v>
      </c>
      <c r="AB15" s="2206">
        <v>3</v>
      </c>
      <c r="AC15" s="2206">
        <v>2</v>
      </c>
      <c r="AD15" s="2214">
        <v>66.7</v>
      </c>
      <c r="AE15" s="2215">
        <v>43</v>
      </c>
      <c r="AF15" s="2206">
        <v>13</v>
      </c>
      <c r="AG15" s="2216">
        <v>30.2</v>
      </c>
    </row>
    <row r="16" spans="2:33" ht="20.25" customHeight="1">
      <c r="B16" s="93" t="s">
        <v>91</v>
      </c>
      <c r="C16" s="2201">
        <v>40482</v>
      </c>
      <c r="D16" s="2202">
        <v>191</v>
      </c>
      <c r="E16" s="2203">
        <v>65</v>
      </c>
      <c r="F16" s="2204">
        <v>34</v>
      </c>
      <c r="G16" s="2205">
        <v>3</v>
      </c>
      <c r="H16" s="2206">
        <v>0</v>
      </c>
      <c r="I16" s="2207">
        <v>0</v>
      </c>
      <c r="J16" s="2202">
        <v>176</v>
      </c>
      <c r="K16" s="2208">
        <v>59</v>
      </c>
      <c r="L16" s="2204">
        <v>33.5</v>
      </c>
      <c r="M16" s="2209">
        <v>12</v>
      </c>
      <c r="N16" s="2206">
        <v>6</v>
      </c>
      <c r="O16" s="2210">
        <v>50</v>
      </c>
      <c r="P16" s="2206">
        <v>14</v>
      </c>
      <c r="Q16" s="2206">
        <v>9</v>
      </c>
      <c r="R16" s="2211">
        <v>64.3</v>
      </c>
      <c r="S16" s="2206">
        <v>11</v>
      </c>
      <c r="T16" s="2206">
        <v>6</v>
      </c>
      <c r="U16" s="2212">
        <v>54.5</v>
      </c>
      <c r="V16" s="2213">
        <v>129</v>
      </c>
      <c r="W16" s="2206">
        <v>32</v>
      </c>
      <c r="X16" s="2212">
        <v>24.8</v>
      </c>
      <c r="Y16" s="2206">
        <v>7</v>
      </c>
      <c r="Z16" s="2206">
        <v>4</v>
      </c>
      <c r="AA16" s="2212">
        <v>57.1</v>
      </c>
      <c r="AB16" s="2206">
        <v>3</v>
      </c>
      <c r="AC16" s="2206">
        <v>2</v>
      </c>
      <c r="AD16" s="2214">
        <v>66.7</v>
      </c>
      <c r="AE16" s="2215">
        <v>12</v>
      </c>
      <c r="AF16" s="2206">
        <v>6</v>
      </c>
      <c r="AG16" s="2216">
        <v>50</v>
      </c>
    </row>
    <row r="17" spans="2:33" ht="20.25" customHeight="1">
      <c r="B17" s="93" t="s">
        <v>939</v>
      </c>
      <c r="C17" s="2201">
        <v>40489</v>
      </c>
      <c r="D17" s="2202">
        <v>844</v>
      </c>
      <c r="E17" s="2203">
        <v>314</v>
      </c>
      <c r="F17" s="2204">
        <v>37.2</v>
      </c>
      <c r="G17" s="2205">
        <v>27</v>
      </c>
      <c r="H17" s="2206">
        <v>10</v>
      </c>
      <c r="I17" s="2207">
        <v>37</v>
      </c>
      <c r="J17" s="2202">
        <v>775</v>
      </c>
      <c r="K17" s="2208">
        <v>282</v>
      </c>
      <c r="L17" s="2204">
        <v>36.4</v>
      </c>
      <c r="M17" s="2209">
        <v>49</v>
      </c>
      <c r="N17" s="2206">
        <v>35</v>
      </c>
      <c r="O17" s="2210">
        <v>71.4</v>
      </c>
      <c r="P17" s="2206">
        <v>39</v>
      </c>
      <c r="Q17" s="2206">
        <v>30</v>
      </c>
      <c r="R17" s="2211">
        <v>76.9</v>
      </c>
      <c r="S17" s="2206">
        <v>56</v>
      </c>
      <c r="T17" s="2206">
        <v>21</v>
      </c>
      <c r="U17" s="2212">
        <v>37.5</v>
      </c>
      <c r="V17" s="2213">
        <v>555</v>
      </c>
      <c r="W17" s="2206">
        <v>149</v>
      </c>
      <c r="X17" s="2212">
        <v>26.8</v>
      </c>
      <c r="Y17" s="2206">
        <v>30</v>
      </c>
      <c r="Z17" s="2206">
        <v>14</v>
      </c>
      <c r="AA17" s="2212">
        <v>46.7</v>
      </c>
      <c r="AB17" s="2206">
        <v>46</v>
      </c>
      <c r="AC17" s="2206">
        <v>33</v>
      </c>
      <c r="AD17" s="2214">
        <v>71.7</v>
      </c>
      <c r="AE17" s="2215">
        <v>42</v>
      </c>
      <c r="AF17" s="2206">
        <v>22</v>
      </c>
      <c r="AG17" s="2216">
        <v>52.4</v>
      </c>
    </row>
    <row r="18" spans="2:33" ht="20.25" customHeight="1">
      <c r="B18" s="2218"/>
      <c r="C18" s="1636" t="s">
        <v>37</v>
      </c>
      <c r="D18" s="2219">
        <v>2677</v>
      </c>
      <c r="E18" s="2220">
        <v>1104</v>
      </c>
      <c r="F18" s="2221">
        <v>41.2</v>
      </c>
      <c r="G18" s="2222">
        <v>59</v>
      </c>
      <c r="H18" s="2223">
        <v>20</v>
      </c>
      <c r="I18" s="2221">
        <v>33.9</v>
      </c>
      <c r="J18" s="2219">
        <v>2355</v>
      </c>
      <c r="K18" s="2223">
        <v>922</v>
      </c>
      <c r="L18" s="2221">
        <v>39.2</v>
      </c>
      <c r="M18" s="2224">
        <v>135</v>
      </c>
      <c r="N18" s="2223">
        <v>84</v>
      </c>
      <c r="O18" s="2225">
        <v>62.2</v>
      </c>
      <c r="P18" s="2223">
        <v>132</v>
      </c>
      <c r="Q18" s="2223">
        <v>84</v>
      </c>
      <c r="R18" s="2226">
        <v>63.6</v>
      </c>
      <c r="S18" s="2223">
        <v>147</v>
      </c>
      <c r="T18" s="2223">
        <v>65</v>
      </c>
      <c r="U18" s="2227">
        <v>44.2</v>
      </c>
      <c r="V18" s="2220">
        <v>1714</v>
      </c>
      <c r="W18" s="2223">
        <v>532</v>
      </c>
      <c r="X18" s="2227">
        <v>31</v>
      </c>
      <c r="Y18" s="2223">
        <v>108</v>
      </c>
      <c r="Z18" s="2223">
        <v>70</v>
      </c>
      <c r="AA18" s="2227">
        <v>64.8</v>
      </c>
      <c r="AB18" s="2223">
        <v>119</v>
      </c>
      <c r="AC18" s="2223">
        <v>87</v>
      </c>
      <c r="AD18" s="2228">
        <v>73.1</v>
      </c>
      <c r="AE18" s="2229">
        <v>263</v>
      </c>
      <c r="AF18" s="2223">
        <v>162</v>
      </c>
      <c r="AG18" s="2230">
        <v>61.6</v>
      </c>
    </row>
    <row r="19" spans="2:33" ht="20.25" customHeight="1">
      <c r="B19" s="2184"/>
      <c r="C19" s="2185">
        <v>40706</v>
      </c>
      <c r="D19" s="2186">
        <f>SUM(G19,J19,AE19)</f>
        <v>140</v>
      </c>
      <c r="E19" s="2187">
        <f>SUM(H19,K19,AF19)</f>
        <v>39</v>
      </c>
      <c r="F19" s="2188">
        <f aca="true" t="shared" si="0" ref="F19:F24">IF(D19=0,"",ROUND(E19/D19*100,1))</f>
        <v>27.9</v>
      </c>
      <c r="G19" s="2189"/>
      <c r="H19" s="2190"/>
      <c r="I19" s="2191">
        <f aca="true" t="shared" si="1" ref="I19:I24">IF(G19=0,"",ROUND(H19/G19*100,1))</f>
      </c>
      <c r="J19" s="2186">
        <f>SUM(M19,P19,S19,V19,Y19,AB19)</f>
        <v>123</v>
      </c>
      <c r="K19" s="2192">
        <f>SUM(N19,Q19,T19,W19,Z19,AC19)</f>
        <v>30</v>
      </c>
      <c r="L19" s="2188">
        <f aca="true" t="shared" si="2" ref="L19:L32">IF(J19=0,"",ROUND(K19/J19*100,1))</f>
        <v>24.4</v>
      </c>
      <c r="M19" s="2193">
        <v>5</v>
      </c>
      <c r="N19" s="2190">
        <v>2</v>
      </c>
      <c r="O19" s="2194">
        <f aca="true" t="shared" si="3" ref="O19:O24">IF(M19=0,"",ROUND(N19/M19*100,1))</f>
        <v>40</v>
      </c>
      <c r="P19" s="2190">
        <v>5</v>
      </c>
      <c r="Q19" s="2190">
        <v>1</v>
      </c>
      <c r="R19" s="2195">
        <f aca="true" t="shared" si="4" ref="R19:R24">IF(P19=0,"",ROUND(Q19/P19*100,1))</f>
        <v>20</v>
      </c>
      <c r="S19" s="2190">
        <v>7</v>
      </c>
      <c r="T19" s="2190">
        <v>5</v>
      </c>
      <c r="U19" s="2196">
        <f aca="true" t="shared" si="5" ref="U19:U24">IF(S19=0,"",ROUND(T19/S19*100,1))</f>
        <v>71.4</v>
      </c>
      <c r="V19" s="2197">
        <v>100</v>
      </c>
      <c r="W19" s="2190">
        <v>19</v>
      </c>
      <c r="X19" s="2196">
        <f aca="true" t="shared" si="6" ref="X19:X25">IF(V19=0,"",ROUND(W19/V19*100,1))</f>
        <v>19</v>
      </c>
      <c r="Y19" s="2190">
        <v>2</v>
      </c>
      <c r="Z19" s="2190">
        <v>1</v>
      </c>
      <c r="AA19" s="2196">
        <f aca="true" t="shared" si="7" ref="AA19:AA24">IF(Y19=0,"",ROUND(Z19/Y19*100,1))</f>
        <v>50</v>
      </c>
      <c r="AB19" s="2190">
        <v>4</v>
      </c>
      <c r="AC19" s="2190">
        <v>2</v>
      </c>
      <c r="AD19" s="2198">
        <f aca="true" t="shared" si="8" ref="AD19:AD24">IF(AB19=0,"",ROUND(AC19/AB19*100,1))</f>
        <v>50</v>
      </c>
      <c r="AE19" s="2199">
        <v>17</v>
      </c>
      <c r="AF19" s="2190">
        <v>9</v>
      </c>
      <c r="AG19" s="2200">
        <f aca="true" t="shared" si="9" ref="AG19:AG24">IF(AE19=0,"",ROUND(AF19/AE19*100,1))</f>
        <v>52.9</v>
      </c>
    </row>
    <row r="20" spans="2:33" ht="20.25" customHeight="1">
      <c r="B20" s="93" t="s">
        <v>937</v>
      </c>
      <c r="C20" s="2201">
        <v>40713</v>
      </c>
      <c r="D20" s="2202">
        <f>SUM(G20,J20,AE20)</f>
        <v>132</v>
      </c>
      <c r="E20" s="2203">
        <f>SUM(H20,K20,AF20)</f>
        <v>46</v>
      </c>
      <c r="F20" s="2204">
        <f t="shared" si="0"/>
        <v>34.8</v>
      </c>
      <c r="G20" s="2205">
        <v>4</v>
      </c>
      <c r="H20" s="2206">
        <v>2</v>
      </c>
      <c r="I20" s="2207">
        <f t="shared" si="1"/>
        <v>50</v>
      </c>
      <c r="J20" s="2202">
        <f>SUM(M20,P20,S20,V20,Y20,AB20)</f>
        <v>123</v>
      </c>
      <c r="K20" s="2208">
        <f>SUM(N20,Q20,T20,W20,Z20,AC20)</f>
        <v>40</v>
      </c>
      <c r="L20" s="2204">
        <f t="shared" si="2"/>
        <v>32.5</v>
      </c>
      <c r="M20" s="2209">
        <v>4</v>
      </c>
      <c r="N20" s="2206">
        <v>3</v>
      </c>
      <c r="O20" s="2210">
        <f t="shared" si="3"/>
        <v>75</v>
      </c>
      <c r="P20" s="2206">
        <v>4</v>
      </c>
      <c r="Q20" s="2206">
        <v>3</v>
      </c>
      <c r="R20" s="2211">
        <f t="shared" si="4"/>
        <v>75</v>
      </c>
      <c r="S20" s="2206">
        <v>13</v>
      </c>
      <c r="T20" s="2206">
        <v>6</v>
      </c>
      <c r="U20" s="2212">
        <f t="shared" si="5"/>
        <v>46.2</v>
      </c>
      <c r="V20" s="2213">
        <v>91</v>
      </c>
      <c r="W20" s="2206">
        <v>20</v>
      </c>
      <c r="X20" s="2212">
        <f t="shared" si="6"/>
        <v>22</v>
      </c>
      <c r="Y20" s="2206">
        <v>6</v>
      </c>
      <c r="Z20" s="2206">
        <v>3</v>
      </c>
      <c r="AA20" s="2212">
        <f t="shared" si="7"/>
        <v>50</v>
      </c>
      <c r="AB20" s="2206">
        <v>5</v>
      </c>
      <c r="AC20" s="2206">
        <v>5</v>
      </c>
      <c r="AD20" s="2214">
        <f t="shared" si="8"/>
        <v>100</v>
      </c>
      <c r="AE20" s="2215">
        <v>5</v>
      </c>
      <c r="AF20" s="2206">
        <v>4</v>
      </c>
      <c r="AG20" s="2216">
        <f t="shared" si="9"/>
        <v>80</v>
      </c>
    </row>
    <row r="21" spans="2:33" ht="20.25" customHeight="1">
      <c r="B21" s="93" t="s">
        <v>938</v>
      </c>
      <c r="C21" s="2201">
        <v>40720</v>
      </c>
      <c r="D21" s="2202">
        <f>SUM(G21,J21,AE21)</f>
        <v>993</v>
      </c>
      <c r="E21" s="2203">
        <f>SUM(H21,K21,AF21)</f>
        <v>438</v>
      </c>
      <c r="F21" s="2204">
        <f t="shared" si="0"/>
        <v>44.1</v>
      </c>
      <c r="G21" s="2205">
        <v>22</v>
      </c>
      <c r="H21" s="2206">
        <v>8</v>
      </c>
      <c r="I21" s="2207">
        <f t="shared" si="1"/>
        <v>36.4</v>
      </c>
      <c r="J21" s="2202">
        <f>SUM(M21,P21,S21,V21,Y21,AB21)</f>
        <v>933</v>
      </c>
      <c r="K21" s="2208">
        <f>SUM(N21,Q21,T21,W21,Z21,AC21)</f>
        <v>407</v>
      </c>
      <c r="L21" s="2204">
        <f t="shared" si="2"/>
        <v>43.6</v>
      </c>
      <c r="M21" s="2209">
        <v>32</v>
      </c>
      <c r="N21" s="2206">
        <v>19</v>
      </c>
      <c r="O21" s="2210">
        <f t="shared" si="3"/>
        <v>59.4</v>
      </c>
      <c r="P21" s="2206">
        <v>49</v>
      </c>
      <c r="Q21" s="2206">
        <v>37</v>
      </c>
      <c r="R21" s="2211">
        <f t="shared" si="4"/>
        <v>75.5</v>
      </c>
      <c r="S21" s="2206">
        <v>55</v>
      </c>
      <c r="T21" s="2206">
        <v>27</v>
      </c>
      <c r="U21" s="2212">
        <f t="shared" si="5"/>
        <v>49.1</v>
      </c>
      <c r="V21" s="2213">
        <v>721</v>
      </c>
      <c r="W21" s="2206">
        <v>271</v>
      </c>
      <c r="X21" s="2212">
        <f t="shared" si="6"/>
        <v>37.6</v>
      </c>
      <c r="Y21" s="2206">
        <v>33</v>
      </c>
      <c r="Z21" s="2206">
        <v>22</v>
      </c>
      <c r="AA21" s="2212">
        <f t="shared" si="7"/>
        <v>66.7</v>
      </c>
      <c r="AB21" s="2206">
        <v>43</v>
      </c>
      <c r="AC21" s="2206">
        <v>31</v>
      </c>
      <c r="AD21" s="2214">
        <f t="shared" si="8"/>
        <v>72.1</v>
      </c>
      <c r="AE21" s="2215">
        <v>38</v>
      </c>
      <c r="AF21" s="2206">
        <v>23</v>
      </c>
      <c r="AG21" s="2216">
        <f t="shared" si="9"/>
        <v>60.5</v>
      </c>
    </row>
    <row r="22" spans="2:33" ht="20.25" customHeight="1">
      <c r="B22" s="2217">
        <v>23</v>
      </c>
      <c r="C22" s="2201">
        <v>40846</v>
      </c>
      <c r="D22" s="2202">
        <f>SUM(G22,J22,AE22)</f>
        <v>152</v>
      </c>
      <c r="E22" s="2203">
        <f>SUM(H22,K22,AF22)</f>
        <v>60</v>
      </c>
      <c r="F22" s="2204">
        <f t="shared" si="0"/>
        <v>39.5</v>
      </c>
      <c r="G22" s="2205">
        <v>4</v>
      </c>
      <c r="H22" s="2206">
        <v>1</v>
      </c>
      <c r="I22" s="2207">
        <f t="shared" si="1"/>
        <v>25</v>
      </c>
      <c r="J22" s="2202">
        <f>SUM(M22,P22,S22,V22,Y22,AB22)</f>
        <v>120</v>
      </c>
      <c r="K22" s="2208">
        <f>SUM(N22,Q22,T22,W22,Z22,AC22)</f>
        <v>49</v>
      </c>
      <c r="L22" s="2204">
        <f t="shared" si="2"/>
        <v>40.8</v>
      </c>
      <c r="M22" s="2209">
        <v>3</v>
      </c>
      <c r="N22" s="2206">
        <v>2</v>
      </c>
      <c r="O22" s="2210">
        <f t="shared" si="3"/>
        <v>66.7</v>
      </c>
      <c r="P22" s="2206">
        <v>2</v>
      </c>
      <c r="Q22" s="2206">
        <v>2</v>
      </c>
      <c r="R22" s="2211">
        <f t="shared" si="4"/>
        <v>100</v>
      </c>
      <c r="S22" s="2206">
        <v>10</v>
      </c>
      <c r="T22" s="2206">
        <v>4</v>
      </c>
      <c r="U22" s="2212">
        <f t="shared" si="5"/>
        <v>40</v>
      </c>
      <c r="V22" s="2213">
        <v>88</v>
      </c>
      <c r="W22" s="2206">
        <v>28</v>
      </c>
      <c r="X22" s="2212">
        <f t="shared" si="6"/>
        <v>31.8</v>
      </c>
      <c r="Y22" s="2206">
        <v>9</v>
      </c>
      <c r="Z22" s="2206">
        <v>7</v>
      </c>
      <c r="AA22" s="2212">
        <f t="shared" si="7"/>
        <v>77.8</v>
      </c>
      <c r="AB22" s="2206">
        <v>8</v>
      </c>
      <c r="AC22" s="2206">
        <v>6</v>
      </c>
      <c r="AD22" s="2214">
        <f t="shared" si="8"/>
        <v>75</v>
      </c>
      <c r="AE22" s="2215">
        <v>28</v>
      </c>
      <c r="AF22" s="2206">
        <v>10</v>
      </c>
      <c r="AG22" s="2216">
        <f t="shared" si="9"/>
        <v>35.7</v>
      </c>
    </row>
    <row r="23" spans="2:33" ht="20.25" customHeight="1">
      <c r="B23" s="93" t="s">
        <v>91</v>
      </c>
      <c r="C23" s="2201">
        <v>40853</v>
      </c>
      <c r="D23" s="2202">
        <f>SUM(G23,J23,AE23)</f>
        <v>902</v>
      </c>
      <c r="E23" s="2203">
        <f>SUM(H23,K23,AF23)</f>
        <v>322</v>
      </c>
      <c r="F23" s="2204">
        <f t="shared" si="0"/>
        <v>35.7</v>
      </c>
      <c r="G23" s="2205">
        <v>51</v>
      </c>
      <c r="H23" s="2206">
        <v>14</v>
      </c>
      <c r="I23" s="2207">
        <f t="shared" si="1"/>
        <v>27.5</v>
      </c>
      <c r="J23" s="2202">
        <f>SUM(M23,P23,S23,V23,Y23,AB23)</f>
        <v>826</v>
      </c>
      <c r="K23" s="2208">
        <f>SUM(N23,Q23,T23,W23,Z23,AC23)</f>
        <v>291</v>
      </c>
      <c r="L23" s="2204">
        <f t="shared" si="2"/>
        <v>35.2</v>
      </c>
      <c r="M23" s="2209">
        <v>53</v>
      </c>
      <c r="N23" s="2206">
        <v>41</v>
      </c>
      <c r="O23" s="2210">
        <f t="shared" si="3"/>
        <v>77.4</v>
      </c>
      <c r="P23" s="2206">
        <v>41</v>
      </c>
      <c r="Q23" s="2206">
        <v>23</v>
      </c>
      <c r="R23" s="2211">
        <f t="shared" si="4"/>
        <v>56.1</v>
      </c>
      <c r="S23" s="2206">
        <v>55</v>
      </c>
      <c r="T23" s="2206">
        <v>22</v>
      </c>
      <c r="U23" s="2212">
        <f t="shared" si="5"/>
        <v>40</v>
      </c>
      <c r="V23" s="2213">
        <v>542</v>
      </c>
      <c r="W23" s="2206">
        <v>138</v>
      </c>
      <c r="X23" s="2212">
        <f t="shared" si="6"/>
        <v>25.5</v>
      </c>
      <c r="Y23" s="2206">
        <v>48</v>
      </c>
      <c r="Z23" s="2206">
        <v>32</v>
      </c>
      <c r="AA23" s="2212">
        <f t="shared" si="7"/>
        <v>66.7</v>
      </c>
      <c r="AB23" s="2206">
        <v>87</v>
      </c>
      <c r="AC23" s="2206">
        <v>35</v>
      </c>
      <c r="AD23" s="2214">
        <f t="shared" si="8"/>
        <v>40.2</v>
      </c>
      <c r="AE23" s="2215">
        <v>25</v>
      </c>
      <c r="AF23" s="2206">
        <v>17</v>
      </c>
      <c r="AG23" s="2216">
        <f t="shared" si="9"/>
        <v>68</v>
      </c>
    </row>
    <row r="24" spans="2:33" ht="20.25" customHeight="1">
      <c r="B24" s="93" t="s">
        <v>939</v>
      </c>
      <c r="C24" s="2201">
        <v>40860</v>
      </c>
      <c r="D24" s="2202">
        <f>SUM(G24,J24,AE24)</f>
        <v>166</v>
      </c>
      <c r="E24" s="2203">
        <f>SUM(H24,K24,AF24)</f>
        <v>50</v>
      </c>
      <c r="F24" s="2204">
        <f t="shared" si="0"/>
        <v>30.1</v>
      </c>
      <c r="G24" s="2205">
        <v>1</v>
      </c>
      <c r="H24" s="2206">
        <v>0</v>
      </c>
      <c r="I24" s="2207">
        <f t="shared" si="1"/>
        <v>0</v>
      </c>
      <c r="J24" s="2202">
        <f>SUM(M24,P24,S24,V24,Y24,AB24)</f>
        <v>152</v>
      </c>
      <c r="K24" s="2208">
        <f>SUM(N24,Q24,T24,W24,Z24,AC24)</f>
        <v>47</v>
      </c>
      <c r="L24" s="2204">
        <f t="shared" si="2"/>
        <v>30.9</v>
      </c>
      <c r="M24" s="2209">
        <v>7</v>
      </c>
      <c r="N24" s="2206">
        <v>5</v>
      </c>
      <c r="O24" s="2210">
        <f t="shared" si="3"/>
        <v>71.4</v>
      </c>
      <c r="P24" s="2206">
        <v>2</v>
      </c>
      <c r="Q24" s="2206">
        <v>2</v>
      </c>
      <c r="R24" s="2211">
        <f t="shared" si="4"/>
        <v>100</v>
      </c>
      <c r="S24" s="2206">
        <v>4</v>
      </c>
      <c r="T24" s="2206">
        <v>3</v>
      </c>
      <c r="U24" s="2212">
        <f t="shared" si="5"/>
        <v>75</v>
      </c>
      <c r="V24" s="2213">
        <v>124</v>
      </c>
      <c r="W24" s="2206">
        <v>30</v>
      </c>
      <c r="X24" s="2212">
        <f t="shared" si="6"/>
        <v>24.2</v>
      </c>
      <c r="Y24" s="2206">
        <v>3</v>
      </c>
      <c r="Z24" s="2206">
        <v>3</v>
      </c>
      <c r="AA24" s="2212">
        <f t="shared" si="7"/>
        <v>100</v>
      </c>
      <c r="AB24" s="2206">
        <v>12</v>
      </c>
      <c r="AC24" s="2206">
        <v>4</v>
      </c>
      <c r="AD24" s="2214">
        <f t="shared" si="8"/>
        <v>33.3</v>
      </c>
      <c r="AE24" s="2215">
        <v>13</v>
      </c>
      <c r="AF24" s="2206">
        <v>3</v>
      </c>
      <c r="AG24" s="2216">
        <f t="shared" si="9"/>
        <v>23.1</v>
      </c>
    </row>
    <row r="25" spans="2:33" ht="20.25" customHeight="1">
      <c r="B25" s="93"/>
      <c r="C25" s="2201">
        <v>40958</v>
      </c>
      <c r="D25" s="2231">
        <f>SUM(G25,J25,AE25)</f>
        <v>307</v>
      </c>
      <c r="E25" s="2232">
        <f>SUM(H25,K25,AF25)</f>
        <v>83</v>
      </c>
      <c r="F25" s="2233">
        <f>IF(D25=0,"",ROUND(E25/D25*100,1))</f>
        <v>27</v>
      </c>
      <c r="G25" s="2234"/>
      <c r="H25" s="2235"/>
      <c r="I25" s="2236"/>
      <c r="J25" s="2231">
        <f>SUM(M25,P25,S25,V25,Y25,AB25)</f>
        <v>307</v>
      </c>
      <c r="K25" s="2237">
        <f>SUM(N25,Q25,T25,W25,Z25,AC25)</f>
        <v>83</v>
      </c>
      <c r="L25" s="2233">
        <f>IF(J25=0,"",ROUND(K25/J25*100,1))</f>
        <v>27</v>
      </c>
      <c r="M25" s="2238"/>
      <c r="N25" s="2235"/>
      <c r="O25" s="2239"/>
      <c r="P25" s="2235"/>
      <c r="Q25" s="2235"/>
      <c r="R25" s="2240"/>
      <c r="S25" s="2235"/>
      <c r="T25" s="2235"/>
      <c r="U25" s="2241"/>
      <c r="V25" s="2242">
        <v>307</v>
      </c>
      <c r="W25" s="2235">
        <v>83</v>
      </c>
      <c r="X25" s="2241">
        <f t="shared" si="6"/>
        <v>27</v>
      </c>
      <c r="Y25" s="2235"/>
      <c r="Z25" s="2235"/>
      <c r="AA25" s="2241"/>
      <c r="AB25" s="2235"/>
      <c r="AC25" s="2235"/>
      <c r="AD25" s="2243"/>
      <c r="AE25" s="2244"/>
      <c r="AF25" s="2235"/>
      <c r="AG25" s="2245"/>
    </row>
    <row r="26" spans="2:33" ht="20.25" customHeight="1">
      <c r="B26" s="2218"/>
      <c r="C26" s="1636" t="s">
        <v>37</v>
      </c>
      <c r="D26" s="2219">
        <f>SUM(G26,J26,AE26)</f>
        <v>2792</v>
      </c>
      <c r="E26" s="2220">
        <f>SUM(H26,K26,AF26)</f>
        <v>1038</v>
      </c>
      <c r="F26" s="2221">
        <f>IF(D26=0,"",ROUND(E26/D26*100,1))</f>
        <v>37.2</v>
      </c>
      <c r="G26" s="2222">
        <f>SUM(G19:G24)</f>
        <v>82</v>
      </c>
      <c r="H26" s="2223">
        <f>SUM(H19:H24)</f>
        <v>25</v>
      </c>
      <c r="I26" s="2221">
        <f>IF(G26=0,"",ROUND(H26/G26*100,1))</f>
        <v>30.5</v>
      </c>
      <c r="J26" s="2219">
        <f>SUM(M26,P26,S26,V26,Y26,AB26)</f>
        <v>2584</v>
      </c>
      <c r="K26" s="2223">
        <f>SUM(N26,Q26,T26,W26,Z26,AC26)</f>
        <v>947</v>
      </c>
      <c r="L26" s="2221">
        <f t="shared" si="2"/>
        <v>36.6</v>
      </c>
      <c r="M26" s="2224">
        <f>SUM(M19:M24)</f>
        <v>104</v>
      </c>
      <c r="N26" s="2223">
        <f>SUM(N19:N24)</f>
        <v>72</v>
      </c>
      <c r="O26" s="2225">
        <f>IF(M26=0,"",ROUND(N26/M26*100,1))</f>
        <v>69.2</v>
      </c>
      <c r="P26" s="2223">
        <f>SUM(P19:P24)</f>
        <v>103</v>
      </c>
      <c r="Q26" s="2223">
        <f>SUM(Q19:Q24)</f>
        <v>68</v>
      </c>
      <c r="R26" s="2226">
        <f>IF(P26=0,"",ROUND(Q26/P26*100,1))</f>
        <v>66</v>
      </c>
      <c r="S26" s="2223">
        <f>SUM(S19:S24)</f>
        <v>144</v>
      </c>
      <c r="T26" s="2223">
        <f>SUM(T19:T24)</f>
        <v>67</v>
      </c>
      <c r="U26" s="2227">
        <f>IF(S26=0,"",ROUND(T26/S26*100,1))</f>
        <v>46.5</v>
      </c>
      <c r="V26" s="2220">
        <f>SUM(V19:V25)</f>
        <v>1973</v>
      </c>
      <c r="W26" s="2220">
        <f>SUM(W19:W25)</f>
        <v>589</v>
      </c>
      <c r="X26" s="2227">
        <f>IF(V26=0,"",ROUND(W26/V26*100,1))</f>
        <v>29.9</v>
      </c>
      <c r="Y26" s="2223">
        <f>SUM(Y19:Y24)</f>
        <v>101</v>
      </c>
      <c r="Z26" s="2223">
        <f>SUM(Z19:Z24)</f>
        <v>68</v>
      </c>
      <c r="AA26" s="2227">
        <f>IF(Y26=0,"",ROUND(Z26/Y26*100,1))</f>
        <v>67.3</v>
      </c>
      <c r="AB26" s="2223">
        <f>SUM(AB19:AB24)</f>
        <v>159</v>
      </c>
      <c r="AC26" s="2223">
        <f>SUM(AC19:AC24)</f>
        <v>83</v>
      </c>
      <c r="AD26" s="2228">
        <f>IF(AB26=0,"",ROUND(AC26/AB26*100,1))</f>
        <v>52.2</v>
      </c>
      <c r="AE26" s="2229">
        <f>SUM(AE19:AE24)</f>
        <v>126</v>
      </c>
      <c r="AF26" s="2223">
        <f>SUM(AF19:AF24)</f>
        <v>66</v>
      </c>
      <c r="AG26" s="2230">
        <f>IF(AE26=0,"",ROUND(AF26/AE26*100,1))</f>
        <v>52.4</v>
      </c>
    </row>
    <row r="27" spans="2:33" ht="20.25" customHeight="1">
      <c r="B27" s="2184"/>
      <c r="C27" s="2185">
        <v>41077</v>
      </c>
      <c r="D27" s="2186">
        <f>SUM(G27,J27,AE27)</f>
        <v>139</v>
      </c>
      <c r="E27" s="2187">
        <f>SUM(H27,K27,AF27)</f>
        <v>53</v>
      </c>
      <c r="F27" s="2188">
        <f aca="true" t="shared" si="10" ref="F27:F32">IF(D27=0,"",ROUND(E27/D27*100,1))</f>
        <v>38.1</v>
      </c>
      <c r="G27" s="2189">
        <v>2</v>
      </c>
      <c r="H27" s="2190">
        <v>0</v>
      </c>
      <c r="I27" s="2191">
        <f aca="true" t="shared" si="11" ref="I27:I33">IF(G27=0,"",ROUND(H27/G27*100,1))</f>
        <v>0</v>
      </c>
      <c r="J27" s="2186">
        <f>SUM(M27,P27,S27,V27,Y27,AB27)</f>
        <v>115</v>
      </c>
      <c r="K27" s="2192">
        <f>SUM(N27,Q27,T27,W27,Z27,AC27)</f>
        <v>45</v>
      </c>
      <c r="L27" s="2188">
        <f t="shared" si="2"/>
        <v>39.1</v>
      </c>
      <c r="M27" s="2193">
        <v>4</v>
      </c>
      <c r="N27" s="2190">
        <v>4</v>
      </c>
      <c r="O27" s="2194">
        <f aca="true" t="shared" si="12" ref="O27:O32">IF(M27=0,"",ROUND(N27/M27*100,1))</f>
        <v>100</v>
      </c>
      <c r="P27" s="2190">
        <v>6</v>
      </c>
      <c r="Q27" s="2190">
        <v>4</v>
      </c>
      <c r="R27" s="2195">
        <f aca="true" t="shared" si="13" ref="R27:R32">IF(P27=0,"",ROUND(Q27/P27*100,1))</f>
        <v>66.7</v>
      </c>
      <c r="S27" s="2190">
        <v>6</v>
      </c>
      <c r="T27" s="2190">
        <v>4</v>
      </c>
      <c r="U27" s="2196">
        <f aca="true" t="shared" si="14" ref="U27:U32">IF(S27=0,"",ROUND(T27/S27*100,1))</f>
        <v>66.7</v>
      </c>
      <c r="V27" s="2197">
        <v>85</v>
      </c>
      <c r="W27" s="2190">
        <v>24</v>
      </c>
      <c r="X27" s="2196">
        <f aca="true" t="shared" si="15" ref="X27:X33">IF(V27=0,"",ROUND(W27/V27*100,1))</f>
        <v>28.2</v>
      </c>
      <c r="Y27" s="2190">
        <v>7</v>
      </c>
      <c r="Z27" s="2190">
        <v>5</v>
      </c>
      <c r="AA27" s="2196">
        <f aca="true" t="shared" si="16" ref="AA27:AA32">IF(Y27=0,"",ROUND(Z27/Y27*100,1))</f>
        <v>71.4</v>
      </c>
      <c r="AB27" s="2190">
        <v>7</v>
      </c>
      <c r="AC27" s="2190">
        <v>4</v>
      </c>
      <c r="AD27" s="2198">
        <f aca="true" t="shared" si="17" ref="AD27:AD32">IF(AB27=0,"",ROUND(AC27/AB27*100,1))</f>
        <v>57.1</v>
      </c>
      <c r="AE27" s="2199">
        <v>22</v>
      </c>
      <c r="AF27" s="2190">
        <v>8</v>
      </c>
      <c r="AG27" s="2200">
        <f aca="true" t="shared" si="18" ref="AG27:AG32">IF(AE27=0,"",ROUND(AF27/AE27*100,1))</f>
        <v>36.4</v>
      </c>
    </row>
    <row r="28" spans="2:33" ht="20.25" customHeight="1">
      <c r="B28" s="93" t="s">
        <v>937</v>
      </c>
      <c r="C28" s="2201">
        <v>41084</v>
      </c>
      <c r="D28" s="2202">
        <f>SUM(G28,J28,AE28)</f>
        <v>135</v>
      </c>
      <c r="E28" s="2203">
        <f>SUM(H28,K28,AF28)</f>
        <v>48</v>
      </c>
      <c r="F28" s="2204">
        <f t="shared" si="10"/>
        <v>35.6</v>
      </c>
      <c r="G28" s="2205">
        <v>1</v>
      </c>
      <c r="H28" s="2206">
        <v>0</v>
      </c>
      <c r="I28" s="2207">
        <f t="shared" si="11"/>
        <v>0</v>
      </c>
      <c r="J28" s="2202">
        <f>SUM(M28,P28,S28,V28,Y28,AB28)</f>
        <v>132</v>
      </c>
      <c r="K28" s="2208">
        <f>SUM(N28,Q28,T28,W28,Z28,AC28)</f>
        <v>47</v>
      </c>
      <c r="L28" s="2204">
        <f t="shared" si="2"/>
        <v>35.6</v>
      </c>
      <c r="M28" s="2209">
        <v>1</v>
      </c>
      <c r="N28" s="2206">
        <v>1</v>
      </c>
      <c r="O28" s="2210">
        <f t="shared" si="12"/>
        <v>100</v>
      </c>
      <c r="P28" s="2206">
        <v>3</v>
      </c>
      <c r="Q28" s="2206">
        <v>3</v>
      </c>
      <c r="R28" s="2211">
        <f t="shared" si="13"/>
        <v>100</v>
      </c>
      <c r="S28" s="2206">
        <v>13</v>
      </c>
      <c r="T28" s="2206">
        <v>4</v>
      </c>
      <c r="U28" s="2212">
        <f t="shared" si="14"/>
        <v>30.8</v>
      </c>
      <c r="V28" s="2213">
        <v>89</v>
      </c>
      <c r="W28" s="2206">
        <v>26</v>
      </c>
      <c r="X28" s="2212">
        <f t="shared" si="15"/>
        <v>29.2</v>
      </c>
      <c r="Y28" s="2206">
        <v>7</v>
      </c>
      <c r="Z28" s="2206">
        <v>6</v>
      </c>
      <c r="AA28" s="2212">
        <f t="shared" si="16"/>
        <v>85.7</v>
      </c>
      <c r="AB28" s="2206">
        <v>19</v>
      </c>
      <c r="AC28" s="2206">
        <v>7</v>
      </c>
      <c r="AD28" s="2214">
        <f t="shared" si="17"/>
        <v>36.8</v>
      </c>
      <c r="AE28" s="2215">
        <v>2</v>
      </c>
      <c r="AF28" s="2206">
        <v>1</v>
      </c>
      <c r="AG28" s="2216">
        <f t="shared" si="18"/>
        <v>50</v>
      </c>
    </row>
    <row r="29" spans="2:33" ht="20.25" customHeight="1">
      <c r="B29" s="93" t="s">
        <v>938</v>
      </c>
      <c r="C29" s="2201">
        <v>41091</v>
      </c>
      <c r="D29" s="2202">
        <f>SUM(G29,J29,AE29)</f>
        <v>753</v>
      </c>
      <c r="E29" s="2203">
        <f>SUM(H29,K29,AF29)</f>
        <v>329</v>
      </c>
      <c r="F29" s="2204">
        <f t="shared" si="10"/>
        <v>43.7</v>
      </c>
      <c r="G29" s="2205">
        <v>23</v>
      </c>
      <c r="H29" s="2206">
        <v>7</v>
      </c>
      <c r="I29" s="2207">
        <f t="shared" si="11"/>
        <v>30.4</v>
      </c>
      <c r="J29" s="2202">
        <f>SUM(M29,P29,S29,V29,Y29,AB29)</f>
        <v>713</v>
      </c>
      <c r="K29" s="2208">
        <f>SUM(N29,Q29,T29,W29,Z29,AC29)</f>
        <v>318</v>
      </c>
      <c r="L29" s="2204">
        <f t="shared" si="2"/>
        <v>44.6</v>
      </c>
      <c r="M29" s="2209">
        <v>40</v>
      </c>
      <c r="N29" s="2206">
        <v>32</v>
      </c>
      <c r="O29" s="2210">
        <f t="shared" si="12"/>
        <v>80</v>
      </c>
      <c r="P29" s="2206">
        <v>37</v>
      </c>
      <c r="Q29" s="2206">
        <v>31</v>
      </c>
      <c r="R29" s="2211">
        <f t="shared" si="13"/>
        <v>83.8</v>
      </c>
      <c r="S29" s="2206">
        <v>58</v>
      </c>
      <c r="T29" s="2206">
        <v>39</v>
      </c>
      <c r="U29" s="2212">
        <f t="shared" si="14"/>
        <v>67.2</v>
      </c>
      <c r="V29" s="2213">
        <v>490</v>
      </c>
      <c r="W29" s="2206">
        <v>151</v>
      </c>
      <c r="X29" s="2212">
        <f t="shared" si="15"/>
        <v>30.8</v>
      </c>
      <c r="Y29" s="2206">
        <v>40</v>
      </c>
      <c r="Z29" s="2206">
        <v>28</v>
      </c>
      <c r="AA29" s="2212">
        <f t="shared" si="16"/>
        <v>70</v>
      </c>
      <c r="AB29" s="2206">
        <v>48</v>
      </c>
      <c r="AC29" s="2206">
        <v>37</v>
      </c>
      <c r="AD29" s="2214">
        <f t="shared" si="17"/>
        <v>77.1</v>
      </c>
      <c r="AE29" s="2215">
        <v>17</v>
      </c>
      <c r="AF29" s="2206">
        <v>4</v>
      </c>
      <c r="AG29" s="2216">
        <f t="shared" si="18"/>
        <v>23.5</v>
      </c>
    </row>
    <row r="30" spans="2:33" ht="20.25" customHeight="1">
      <c r="B30" s="2217">
        <v>24</v>
      </c>
      <c r="C30" s="2201">
        <v>41217</v>
      </c>
      <c r="D30" s="2202">
        <f>SUM(G30,J30,AE30)</f>
        <v>129</v>
      </c>
      <c r="E30" s="2203">
        <f>SUM(H30,K30,AF30)</f>
        <v>42</v>
      </c>
      <c r="F30" s="2204">
        <f t="shared" si="10"/>
        <v>32.6</v>
      </c>
      <c r="G30" s="2205">
        <v>4</v>
      </c>
      <c r="H30" s="2206">
        <v>0</v>
      </c>
      <c r="I30" s="2207">
        <f t="shared" si="11"/>
        <v>0</v>
      </c>
      <c r="J30" s="2202">
        <f>SUM(M30,P30,S30,V30,Y30,AB30)</f>
        <v>118</v>
      </c>
      <c r="K30" s="2208">
        <f>SUM(N30,Q30,T30,W30,Z30,AC30)</f>
        <v>39</v>
      </c>
      <c r="L30" s="2204">
        <f t="shared" si="2"/>
        <v>33.1</v>
      </c>
      <c r="M30" s="2209">
        <v>2</v>
      </c>
      <c r="N30" s="2206">
        <v>0</v>
      </c>
      <c r="O30" s="2210">
        <f t="shared" si="12"/>
        <v>0</v>
      </c>
      <c r="P30" s="2206">
        <v>7</v>
      </c>
      <c r="Q30" s="2206">
        <v>2</v>
      </c>
      <c r="R30" s="2211">
        <f t="shared" si="13"/>
        <v>28.6</v>
      </c>
      <c r="S30" s="2206">
        <v>4</v>
      </c>
      <c r="T30" s="2206">
        <v>3</v>
      </c>
      <c r="U30" s="2212">
        <f t="shared" si="14"/>
        <v>75</v>
      </c>
      <c r="V30" s="2213">
        <v>100</v>
      </c>
      <c r="W30" s="2206">
        <v>31</v>
      </c>
      <c r="X30" s="2212">
        <f t="shared" si="15"/>
        <v>31</v>
      </c>
      <c r="Y30" s="2206">
        <v>2</v>
      </c>
      <c r="Z30" s="2206">
        <v>1</v>
      </c>
      <c r="AA30" s="2212">
        <f t="shared" si="16"/>
        <v>50</v>
      </c>
      <c r="AB30" s="2206">
        <v>3</v>
      </c>
      <c r="AC30" s="2206">
        <v>2</v>
      </c>
      <c r="AD30" s="2214">
        <f t="shared" si="17"/>
        <v>66.7</v>
      </c>
      <c r="AE30" s="2215">
        <v>7</v>
      </c>
      <c r="AF30" s="2206">
        <v>3</v>
      </c>
      <c r="AG30" s="2216">
        <f t="shared" si="18"/>
        <v>42.9</v>
      </c>
    </row>
    <row r="31" spans="2:33" ht="20.25" customHeight="1">
      <c r="B31" s="93" t="s">
        <v>91</v>
      </c>
      <c r="C31" s="2201">
        <v>41224</v>
      </c>
      <c r="D31" s="2202">
        <f>SUM(G31,J31,AE31)</f>
        <v>116</v>
      </c>
      <c r="E31" s="2203">
        <f>SUM(H31,K31,AF31)</f>
        <v>37</v>
      </c>
      <c r="F31" s="2204">
        <f t="shared" si="10"/>
        <v>31.9</v>
      </c>
      <c r="G31" s="2205">
        <v>6</v>
      </c>
      <c r="H31" s="2206">
        <v>1</v>
      </c>
      <c r="I31" s="2207">
        <f t="shared" si="11"/>
        <v>16.7</v>
      </c>
      <c r="J31" s="2202">
        <f>SUM(M31,P31,S31,V31,Y31,AB31)</f>
        <v>94</v>
      </c>
      <c r="K31" s="2208">
        <f>SUM(N31,Q31,T31,W31,Z31,AC31)</f>
        <v>26</v>
      </c>
      <c r="L31" s="2204">
        <f t="shared" si="2"/>
        <v>27.7</v>
      </c>
      <c r="M31" s="2209">
        <v>7</v>
      </c>
      <c r="N31" s="2206">
        <v>5</v>
      </c>
      <c r="O31" s="2210">
        <f t="shared" si="12"/>
        <v>71.4</v>
      </c>
      <c r="P31" s="2206">
        <v>2</v>
      </c>
      <c r="Q31" s="2206">
        <v>2</v>
      </c>
      <c r="R31" s="2211">
        <f t="shared" si="13"/>
        <v>100</v>
      </c>
      <c r="S31" s="2206">
        <v>6</v>
      </c>
      <c r="T31" s="2206">
        <v>3</v>
      </c>
      <c r="U31" s="2212">
        <f t="shared" si="14"/>
        <v>50</v>
      </c>
      <c r="V31" s="2213">
        <v>68</v>
      </c>
      <c r="W31" s="2206">
        <v>10</v>
      </c>
      <c r="X31" s="2212">
        <f t="shared" si="15"/>
        <v>14.7</v>
      </c>
      <c r="Y31" s="2206">
        <v>2</v>
      </c>
      <c r="Z31" s="2206">
        <v>2</v>
      </c>
      <c r="AA31" s="2212">
        <f t="shared" si="16"/>
        <v>100</v>
      </c>
      <c r="AB31" s="2206">
        <v>9</v>
      </c>
      <c r="AC31" s="2206">
        <v>4</v>
      </c>
      <c r="AD31" s="2214">
        <f t="shared" si="17"/>
        <v>44.4</v>
      </c>
      <c r="AE31" s="2215">
        <v>16</v>
      </c>
      <c r="AF31" s="2206">
        <v>10</v>
      </c>
      <c r="AG31" s="2216">
        <f t="shared" si="18"/>
        <v>62.5</v>
      </c>
    </row>
    <row r="32" spans="2:33" ht="20.25" customHeight="1">
      <c r="B32" s="93" t="s">
        <v>939</v>
      </c>
      <c r="C32" s="2201">
        <v>41231</v>
      </c>
      <c r="D32" s="2202">
        <f>SUM(G32,J32,AE32)</f>
        <v>806</v>
      </c>
      <c r="E32" s="2203">
        <f>SUM(H32,K32,AF32)</f>
        <v>271</v>
      </c>
      <c r="F32" s="2204">
        <f t="shared" si="10"/>
        <v>33.6</v>
      </c>
      <c r="G32" s="2205">
        <v>33</v>
      </c>
      <c r="H32" s="2206">
        <v>11</v>
      </c>
      <c r="I32" s="2207">
        <f t="shared" si="11"/>
        <v>33.3</v>
      </c>
      <c r="J32" s="2202">
        <f>SUM(M32,P32,S32,V32,Y32,AB32)</f>
        <v>744</v>
      </c>
      <c r="K32" s="2208">
        <f>SUM(N32,Q32,T32,W32,Z32,AC32)</f>
        <v>241</v>
      </c>
      <c r="L32" s="2204">
        <f t="shared" si="2"/>
        <v>32.4</v>
      </c>
      <c r="M32" s="2209">
        <v>29</v>
      </c>
      <c r="N32" s="2206">
        <v>21</v>
      </c>
      <c r="O32" s="2210">
        <f t="shared" si="12"/>
        <v>72.4</v>
      </c>
      <c r="P32" s="2206">
        <v>25</v>
      </c>
      <c r="Q32" s="2206">
        <v>19</v>
      </c>
      <c r="R32" s="2211">
        <f t="shared" si="13"/>
        <v>76</v>
      </c>
      <c r="S32" s="2206">
        <v>54</v>
      </c>
      <c r="T32" s="2206">
        <v>31</v>
      </c>
      <c r="U32" s="2212">
        <f t="shared" si="14"/>
        <v>57.4</v>
      </c>
      <c r="V32" s="2213">
        <v>576</v>
      </c>
      <c r="W32" s="2206">
        <v>136</v>
      </c>
      <c r="X32" s="2212">
        <f t="shared" si="15"/>
        <v>23.6</v>
      </c>
      <c r="Y32" s="2206">
        <v>27</v>
      </c>
      <c r="Z32" s="2206">
        <v>14</v>
      </c>
      <c r="AA32" s="2212">
        <f t="shared" si="16"/>
        <v>51.9</v>
      </c>
      <c r="AB32" s="2206">
        <v>33</v>
      </c>
      <c r="AC32" s="2206">
        <v>20</v>
      </c>
      <c r="AD32" s="2214">
        <f t="shared" si="17"/>
        <v>60.6</v>
      </c>
      <c r="AE32" s="2215">
        <v>29</v>
      </c>
      <c r="AF32" s="2206">
        <v>19</v>
      </c>
      <c r="AG32" s="2216">
        <f t="shared" si="18"/>
        <v>65.5</v>
      </c>
    </row>
    <row r="33" spans="2:33" ht="20.25" customHeight="1">
      <c r="B33" s="93"/>
      <c r="C33" s="2201">
        <v>41329</v>
      </c>
      <c r="D33" s="2231">
        <f>SUM(G33,J33,AE33)</f>
        <v>341</v>
      </c>
      <c r="E33" s="2232">
        <f>SUM(H33,K33,AF33)</f>
        <v>101</v>
      </c>
      <c r="F33" s="2233">
        <f>IF(D33=0,"",ROUND(E33/D33*100,1))</f>
        <v>29.6</v>
      </c>
      <c r="G33" s="2234"/>
      <c r="H33" s="2235"/>
      <c r="I33" s="2236">
        <f t="shared" si="11"/>
      </c>
      <c r="J33" s="2231">
        <f>SUM(M33,P33,S33,V33,Y33,AB33)</f>
        <v>341</v>
      </c>
      <c r="K33" s="2237">
        <f>SUM(N33,Q33,T33,W33,Z33,AC33)</f>
        <v>101</v>
      </c>
      <c r="L33" s="2233">
        <f>IF(J33=0,"",ROUND(K33/J33*100,1))</f>
        <v>29.6</v>
      </c>
      <c r="M33" s="2238"/>
      <c r="N33" s="2235"/>
      <c r="O33" s="2239"/>
      <c r="P33" s="2235"/>
      <c r="Q33" s="2235"/>
      <c r="R33" s="2240"/>
      <c r="S33" s="2235"/>
      <c r="T33" s="2235"/>
      <c r="U33" s="2241"/>
      <c r="V33" s="2242">
        <v>341</v>
      </c>
      <c r="W33" s="2235">
        <v>101</v>
      </c>
      <c r="X33" s="2241">
        <f t="shared" si="15"/>
        <v>29.6</v>
      </c>
      <c r="Y33" s="2235"/>
      <c r="Z33" s="2235"/>
      <c r="AA33" s="2241"/>
      <c r="AB33" s="2235"/>
      <c r="AC33" s="2235"/>
      <c r="AD33" s="2243"/>
      <c r="AE33" s="2244"/>
      <c r="AF33" s="2235"/>
      <c r="AG33" s="2245"/>
    </row>
    <row r="34" spans="2:33" ht="20.25" customHeight="1">
      <c r="B34" s="2218"/>
      <c r="C34" s="1636" t="s">
        <v>37</v>
      </c>
      <c r="D34" s="2219">
        <f>SUM(G34,J34,AE34)</f>
        <v>2419</v>
      </c>
      <c r="E34" s="2220">
        <f>SUM(H34,K34,AF34)</f>
        <v>881</v>
      </c>
      <c r="F34" s="2221">
        <f>IF(D34=0,"",ROUND(E34/D34*100,1))</f>
        <v>36.4</v>
      </c>
      <c r="G34" s="2222">
        <f>SUM(G27:G32)</f>
        <v>69</v>
      </c>
      <c r="H34" s="2223">
        <f>SUM(H27:H32)</f>
        <v>19</v>
      </c>
      <c r="I34" s="2221">
        <f>IF(G34=0,"",ROUND(H34/G34*100,1))</f>
        <v>27.5</v>
      </c>
      <c r="J34" s="2219">
        <f>SUM(M34,P34,S34,V34,Y34,AB34)</f>
        <v>2257</v>
      </c>
      <c r="K34" s="2223">
        <f>SUM(N34,Q34,T34,W34,Z34,AC34)</f>
        <v>817</v>
      </c>
      <c r="L34" s="2221">
        <f>IF(J34=0,"",ROUND(K34/J34*100,1))</f>
        <v>36.2</v>
      </c>
      <c r="M34" s="2224">
        <f>SUM(M27:M32)</f>
        <v>83</v>
      </c>
      <c r="N34" s="2223">
        <f>SUM(N27:N32)</f>
        <v>63</v>
      </c>
      <c r="O34" s="2225">
        <f>IF(M34=0,"",ROUND(N34/M34*100,1))</f>
        <v>75.9</v>
      </c>
      <c r="P34" s="2223">
        <f>SUM(P27:P32)</f>
        <v>80</v>
      </c>
      <c r="Q34" s="2223">
        <f>SUM(Q27:Q32)</f>
        <v>61</v>
      </c>
      <c r="R34" s="2226">
        <f>IF(P34=0,"",ROUND(Q34/P34*100,1))</f>
        <v>76.3</v>
      </c>
      <c r="S34" s="2223">
        <f>SUM(S27:S32)</f>
        <v>141</v>
      </c>
      <c r="T34" s="2223">
        <f>SUM(T27:T32)</f>
        <v>84</v>
      </c>
      <c r="U34" s="2227">
        <f>IF(S34=0,"",ROUND(T34/S34*100,1))</f>
        <v>59.6</v>
      </c>
      <c r="V34" s="2220">
        <f>SUM(V27:V33)</f>
        <v>1749</v>
      </c>
      <c r="W34" s="2220">
        <f>SUM(W27:W33)</f>
        <v>479</v>
      </c>
      <c r="X34" s="2227">
        <f>IF(V34=0,"",ROUND(W34/V34*100,1))</f>
        <v>27.4</v>
      </c>
      <c r="Y34" s="2223">
        <f>SUM(Y27:Y32)</f>
        <v>85</v>
      </c>
      <c r="Z34" s="2223">
        <f>SUM(Z27:Z32)</f>
        <v>56</v>
      </c>
      <c r="AA34" s="2227">
        <f>IF(Y34=0,"",ROUND(Z34/Y34*100,1))</f>
        <v>65.9</v>
      </c>
      <c r="AB34" s="2223">
        <f>SUM(AB27:AB32)</f>
        <v>119</v>
      </c>
      <c r="AC34" s="2223">
        <f>SUM(AC27:AC32)</f>
        <v>74</v>
      </c>
      <c r="AD34" s="2228">
        <f>IF(AB34=0,"",ROUND(AC34/AB34*100,1))</f>
        <v>62.2</v>
      </c>
      <c r="AE34" s="2229">
        <f>SUM(AE27:AE32)</f>
        <v>93</v>
      </c>
      <c r="AF34" s="2223">
        <f>SUM(AF27:AF32)</f>
        <v>45</v>
      </c>
      <c r="AG34" s="2230">
        <f>IF(AE34=0,"",ROUND(AF34/AE34*100,1))</f>
        <v>48.4</v>
      </c>
    </row>
    <row r="35" spans="2:33" ht="20.25" customHeight="1">
      <c r="B35" s="2184"/>
      <c r="C35" s="2185">
        <v>41434</v>
      </c>
      <c r="D35" s="2186">
        <f>SUM(G35,J35,AE35)</f>
        <v>111</v>
      </c>
      <c r="E35" s="2187">
        <f>SUM(H35,K35,AF35)</f>
        <v>32</v>
      </c>
      <c r="F35" s="2188">
        <f aca="true" t="shared" si="19" ref="F35:F40">IF(D35=0,"",ROUND(E35/D35*100,1))</f>
        <v>28.8</v>
      </c>
      <c r="G35" s="2189">
        <v>4</v>
      </c>
      <c r="H35" s="2190">
        <v>0</v>
      </c>
      <c r="I35" s="2191">
        <f aca="true" t="shared" si="20" ref="I35:I40">IF(G35=0,"",ROUND(H35/G35*100,1))</f>
        <v>0</v>
      </c>
      <c r="J35" s="2186">
        <f>SUM(M35,P35,S35,V35,Y35,AB35)</f>
        <v>99</v>
      </c>
      <c r="K35" s="2192">
        <f>SUM(N35,Q35,T35,W35,Z35,AC35)</f>
        <v>27</v>
      </c>
      <c r="L35" s="2188">
        <f aca="true" t="shared" si="21" ref="L35:L40">IF(J35=0,"",ROUND(K35/J35*100,1))</f>
        <v>27.3</v>
      </c>
      <c r="M35" s="2193">
        <v>5</v>
      </c>
      <c r="N35" s="2190">
        <v>1</v>
      </c>
      <c r="O35" s="2194">
        <f aca="true" t="shared" si="22" ref="O35:O40">IF(M35=0,"",ROUND(N35/M35*100,1))</f>
        <v>20</v>
      </c>
      <c r="P35" s="2190">
        <v>4</v>
      </c>
      <c r="Q35" s="2190">
        <v>0</v>
      </c>
      <c r="R35" s="2195">
        <f aca="true" t="shared" si="23" ref="R35:R40">IF(P35=0,"",ROUND(Q35/P35*100,1))</f>
        <v>0</v>
      </c>
      <c r="S35" s="2190">
        <v>5</v>
      </c>
      <c r="T35" s="2190">
        <v>2</v>
      </c>
      <c r="U35" s="2196">
        <f aca="true" t="shared" si="24" ref="U35:U40">IF(S35=0,"",ROUND(T35/S35*100,1))</f>
        <v>40</v>
      </c>
      <c r="V35" s="2197">
        <v>81</v>
      </c>
      <c r="W35" s="2190">
        <v>22</v>
      </c>
      <c r="X35" s="2196">
        <f aca="true" t="shared" si="25" ref="X35:X40">IF(V35=0,"",ROUND(W35/V35*100,1))</f>
        <v>27.2</v>
      </c>
      <c r="Y35" s="2190">
        <v>2</v>
      </c>
      <c r="Z35" s="2190">
        <v>2</v>
      </c>
      <c r="AA35" s="2196">
        <f aca="true" t="shared" si="26" ref="AA35:AA40">IF(Y35=0,"",ROUND(Z35/Y35*100,1))</f>
        <v>100</v>
      </c>
      <c r="AB35" s="2190">
        <v>2</v>
      </c>
      <c r="AC35" s="2190">
        <v>0</v>
      </c>
      <c r="AD35" s="2198">
        <f aca="true" t="shared" si="27" ref="AD35:AD40">IF(AB35=0,"",ROUND(AC35/AB35*100,1))</f>
        <v>0</v>
      </c>
      <c r="AE35" s="2199">
        <v>8</v>
      </c>
      <c r="AF35" s="2190">
        <v>5</v>
      </c>
      <c r="AG35" s="2200">
        <f aca="true" t="shared" si="28" ref="AG35:AG40">IF(AE35=0,"",ROUND(AF35/AE35*100,1))</f>
        <v>62.5</v>
      </c>
    </row>
    <row r="36" spans="2:33" ht="20.25" customHeight="1">
      <c r="B36" s="93" t="s">
        <v>937</v>
      </c>
      <c r="C36" s="2201">
        <v>41441</v>
      </c>
      <c r="D36" s="2202">
        <f>SUM(G36,J36,AE36)</f>
        <v>109</v>
      </c>
      <c r="E36" s="2203">
        <f>SUM(H36,K36,AF36)</f>
        <v>43</v>
      </c>
      <c r="F36" s="2204">
        <f t="shared" si="19"/>
        <v>39.4</v>
      </c>
      <c r="G36" s="2205">
        <v>1</v>
      </c>
      <c r="H36" s="2206">
        <v>0</v>
      </c>
      <c r="I36" s="2207">
        <f t="shared" si="20"/>
        <v>0</v>
      </c>
      <c r="J36" s="2202">
        <f>SUM(M36,P36,S36,V36,Y36,AB36)</f>
        <v>107</v>
      </c>
      <c r="K36" s="2208">
        <f>SUM(N36,Q36,T36,W36,Z36,AC36)</f>
        <v>42</v>
      </c>
      <c r="L36" s="2204">
        <f t="shared" si="21"/>
        <v>39.3</v>
      </c>
      <c r="M36" s="2209">
        <v>6</v>
      </c>
      <c r="N36" s="2206">
        <v>4</v>
      </c>
      <c r="O36" s="2210">
        <f t="shared" si="22"/>
        <v>66.7</v>
      </c>
      <c r="P36" s="2206">
        <v>6</v>
      </c>
      <c r="Q36" s="2206">
        <v>6</v>
      </c>
      <c r="R36" s="2211">
        <f t="shared" si="23"/>
        <v>100</v>
      </c>
      <c r="S36" s="2206">
        <v>8</v>
      </c>
      <c r="T36" s="2206">
        <v>3</v>
      </c>
      <c r="U36" s="2212">
        <f t="shared" si="24"/>
        <v>37.5</v>
      </c>
      <c r="V36" s="2213">
        <v>77</v>
      </c>
      <c r="W36" s="2206">
        <v>22</v>
      </c>
      <c r="X36" s="2212">
        <f t="shared" si="25"/>
        <v>28.6</v>
      </c>
      <c r="Y36" s="2206">
        <v>6</v>
      </c>
      <c r="Z36" s="2206">
        <v>3</v>
      </c>
      <c r="AA36" s="2212">
        <f t="shared" si="26"/>
        <v>50</v>
      </c>
      <c r="AB36" s="2206">
        <v>4</v>
      </c>
      <c r="AC36" s="2206">
        <v>4</v>
      </c>
      <c r="AD36" s="2214">
        <f t="shared" si="27"/>
        <v>100</v>
      </c>
      <c r="AE36" s="2215">
        <v>1</v>
      </c>
      <c r="AF36" s="2206">
        <v>1</v>
      </c>
      <c r="AG36" s="2216">
        <f t="shared" si="28"/>
        <v>100</v>
      </c>
    </row>
    <row r="37" spans="2:33" ht="20.25" customHeight="1">
      <c r="B37" s="93" t="s">
        <v>938</v>
      </c>
      <c r="C37" s="2201">
        <v>41448</v>
      </c>
      <c r="D37" s="2202">
        <f>SUM(G37,J37,AE37)</f>
        <v>753</v>
      </c>
      <c r="E37" s="2203">
        <f>SUM(H37,K37,AF37)</f>
        <v>276</v>
      </c>
      <c r="F37" s="2204">
        <f t="shared" si="19"/>
        <v>36.7</v>
      </c>
      <c r="G37" s="2205">
        <v>26</v>
      </c>
      <c r="H37" s="2206">
        <v>5</v>
      </c>
      <c r="I37" s="2207">
        <f t="shared" si="20"/>
        <v>19.2</v>
      </c>
      <c r="J37" s="2202">
        <f>SUM(M37,P37,S37,V37,Y37,AB37)</f>
        <v>691</v>
      </c>
      <c r="K37" s="2208">
        <f>SUM(N37,Q37,T37,W37,Z37,AC37)</f>
        <v>254</v>
      </c>
      <c r="L37" s="2204">
        <f t="shared" si="21"/>
        <v>36.8</v>
      </c>
      <c r="M37" s="2209">
        <v>24</v>
      </c>
      <c r="N37" s="2206">
        <v>16</v>
      </c>
      <c r="O37" s="2210">
        <f t="shared" si="22"/>
        <v>66.7</v>
      </c>
      <c r="P37" s="2206">
        <v>37</v>
      </c>
      <c r="Q37" s="2206">
        <v>23</v>
      </c>
      <c r="R37" s="2211">
        <f t="shared" si="23"/>
        <v>62.2</v>
      </c>
      <c r="S37" s="2206">
        <v>51</v>
      </c>
      <c r="T37" s="2206">
        <v>21</v>
      </c>
      <c r="U37" s="2212">
        <f t="shared" si="24"/>
        <v>41.2</v>
      </c>
      <c r="V37" s="2213">
        <v>514</v>
      </c>
      <c r="W37" s="2206">
        <v>151</v>
      </c>
      <c r="X37" s="2212">
        <f t="shared" si="25"/>
        <v>29.4</v>
      </c>
      <c r="Y37" s="2206">
        <v>30</v>
      </c>
      <c r="Z37" s="2206">
        <v>20</v>
      </c>
      <c r="AA37" s="2212">
        <f t="shared" si="26"/>
        <v>66.7</v>
      </c>
      <c r="AB37" s="2206">
        <v>35</v>
      </c>
      <c r="AC37" s="2206">
        <v>23</v>
      </c>
      <c r="AD37" s="2214">
        <f t="shared" si="27"/>
        <v>65.7</v>
      </c>
      <c r="AE37" s="2215">
        <v>36</v>
      </c>
      <c r="AF37" s="2206">
        <v>17</v>
      </c>
      <c r="AG37" s="2216">
        <f t="shared" si="28"/>
        <v>47.2</v>
      </c>
    </row>
    <row r="38" spans="2:33" ht="20.25" customHeight="1">
      <c r="B38" s="2217">
        <v>25</v>
      </c>
      <c r="C38" s="2201">
        <v>41581</v>
      </c>
      <c r="D38" s="2202">
        <f>SUM(G38,J38,AE38)</f>
        <v>123</v>
      </c>
      <c r="E38" s="2203">
        <f>SUM(H38,K38,AF38)</f>
        <v>39</v>
      </c>
      <c r="F38" s="2204">
        <f t="shared" si="19"/>
        <v>31.7</v>
      </c>
      <c r="G38" s="2205">
        <v>1</v>
      </c>
      <c r="H38" s="2206">
        <v>1</v>
      </c>
      <c r="I38" s="2207">
        <f t="shared" si="20"/>
        <v>100</v>
      </c>
      <c r="J38" s="2202">
        <f>SUM(M38,P38,S38,V38,Y38,AB38)</f>
        <v>120</v>
      </c>
      <c r="K38" s="2208">
        <f>SUM(N38,Q38,T38,W38,Z38,AC38)</f>
        <v>36</v>
      </c>
      <c r="L38" s="2204">
        <f t="shared" si="21"/>
        <v>30</v>
      </c>
      <c r="M38" s="2209">
        <v>5</v>
      </c>
      <c r="N38" s="2206">
        <v>3</v>
      </c>
      <c r="O38" s="2210">
        <f t="shared" si="22"/>
        <v>60</v>
      </c>
      <c r="P38" s="2206">
        <v>5</v>
      </c>
      <c r="Q38" s="2206">
        <v>3</v>
      </c>
      <c r="R38" s="2211">
        <f t="shared" si="23"/>
        <v>60</v>
      </c>
      <c r="S38" s="2206">
        <v>3</v>
      </c>
      <c r="T38" s="2206">
        <v>2</v>
      </c>
      <c r="U38" s="2212">
        <f t="shared" si="24"/>
        <v>66.7</v>
      </c>
      <c r="V38" s="2213">
        <v>99</v>
      </c>
      <c r="W38" s="2206">
        <v>23</v>
      </c>
      <c r="X38" s="2212">
        <f t="shared" si="25"/>
        <v>23.2</v>
      </c>
      <c r="Y38" s="2206">
        <v>4</v>
      </c>
      <c r="Z38" s="2206">
        <v>2</v>
      </c>
      <c r="AA38" s="2212">
        <f t="shared" si="26"/>
        <v>50</v>
      </c>
      <c r="AB38" s="2206">
        <v>4</v>
      </c>
      <c r="AC38" s="2206">
        <v>3</v>
      </c>
      <c r="AD38" s="2214">
        <f t="shared" si="27"/>
        <v>75</v>
      </c>
      <c r="AE38" s="2215">
        <v>2</v>
      </c>
      <c r="AF38" s="2206">
        <v>2</v>
      </c>
      <c r="AG38" s="2216">
        <f t="shared" si="28"/>
        <v>100</v>
      </c>
    </row>
    <row r="39" spans="2:33" ht="20.25" customHeight="1">
      <c r="B39" s="93" t="s">
        <v>91</v>
      </c>
      <c r="C39" s="2201">
        <v>41588</v>
      </c>
      <c r="D39" s="2202">
        <f>SUM(G39,J39,AE39)</f>
        <v>118</v>
      </c>
      <c r="E39" s="2203">
        <f>SUM(H39,K39,AF39)</f>
        <v>32</v>
      </c>
      <c r="F39" s="2204">
        <f t="shared" si="19"/>
        <v>27.1</v>
      </c>
      <c r="G39" s="2205">
        <v>5</v>
      </c>
      <c r="H39" s="2206">
        <v>1</v>
      </c>
      <c r="I39" s="2207">
        <f t="shared" si="20"/>
        <v>20</v>
      </c>
      <c r="J39" s="2202">
        <f>SUM(M39,P39,S39,V39,Y39,AB39)</f>
        <v>105</v>
      </c>
      <c r="K39" s="2208">
        <f>SUM(N39,Q39,T39,W39,Z39,AC39)</f>
        <v>25</v>
      </c>
      <c r="L39" s="2204">
        <f t="shared" si="21"/>
        <v>23.8</v>
      </c>
      <c r="M39" s="2209">
        <v>2</v>
      </c>
      <c r="N39" s="2206">
        <v>0</v>
      </c>
      <c r="O39" s="2210">
        <f t="shared" si="22"/>
        <v>0</v>
      </c>
      <c r="P39" s="2206">
        <v>3</v>
      </c>
      <c r="Q39" s="2206">
        <v>2</v>
      </c>
      <c r="R39" s="2211">
        <f t="shared" si="23"/>
        <v>66.7</v>
      </c>
      <c r="S39" s="2206">
        <v>4</v>
      </c>
      <c r="T39" s="2206">
        <v>2</v>
      </c>
      <c r="U39" s="2212">
        <f t="shared" si="24"/>
        <v>50</v>
      </c>
      <c r="V39" s="2213">
        <v>91</v>
      </c>
      <c r="W39" s="2206">
        <v>20</v>
      </c>
      <c r="X39" s="2212">
        <f t="shared" si="25"/>
        <v>22</v>
      </c>
      <c r="Y39" s="2206">
        <v>1</v>
      </c>
      <c r="Z39" s="2206">
        <v>1</v>
      </c>
      <c r="AA39" s="2212">
        <f t="shared" si="26"/>
        <v>100</v>
      </c>
      <c r="AB39" s="2206">
        <v>4</v>
      </c>
      <c r="AC39" s="2206">
        <v>0</v>
      </c>
      <c r="AD39" s="2214">
        <f t="shared" si="27"/>
        <v>0</v>
      </c>
      <c r="AE39" s="2215">
        <v>8</v>
      </c>
      <c r="AF39" s="2206">
        <v>6</v>
      </c>
      <c r="AG39" s="2216">
        <f t="shared" si="28"/>
        <v>75</v>
      </c>
    </row>
    <row r="40" spans="2:33" ht="20.25" customHeight="1">
      <c r="B40" s="93" t="s">
        <v>939</v>
      </c>
      <c r="C40" s="2201">
        <v>41595</v>
      </c>
      <c r="D40" s="2202">
        <f>SUM(G40,J40,AE40)</f>
        <v>806</v>
      </c>
      <c r="E40" s="2203">
        <f>SUM(H40,K40,AF40)</f>
        <v>246</v>
      </c>
      <c r="F40" s="2204">
        <f t="shared" si="19"/>
        <v>30.5</v>
      </c>
      <c r="G40" s="2205">
        <v>15</v>
      </c>
      <c r="H40" s="2206">
        <v>2</v>
      </c>
      <c r="I40" s="2207">
        <f t="shared" si="20"/>
        <v>13.3</v>
      </c>
      <c r="J40" s="2202">
        <f>SUM(M40,P40,S40,V40,Y40,AB40)</f>
        <v>739</v>
      </c>
      <c r="K40" s="2208">
        <f>SUM(N40,Q40,T40,W40,Z40,AC40)</f>
        <v>225</v>
      </c>
      <c r="L40" s="2204">
        <f t="shared" si="21"/>
        <v>30.4</v>
      </c>
      <c r="M40" s="2209">
        <v>35</v>
      </c>
      <c r="N40" s="2206">
        <v>22</v>
      </c>
      <c r="O40" s="2210">
        <f t="shared" si="22"/>
        <v>62.9</v>
      </c>
      <c r="P40" s="2206">
        <v>33</v>
      </c>
      <c r="Q40" s="2206">
        <v>17</v>
      </c>
      <c r="R40" s="2211">
        <f t="shared" si="23"/>
        <v>51.5</v>
      </c>
      <c r="S40" s="2206">
        <v>56</v>
      </c>
      <c r="T40" s="2206">
        <v>24</v>
      </c>
      <c r="U40" s="2212">
        <f t="shared" si="24"/>
        <v>42.9</v>
      </c>
      <c r="V40" s="2213">
        <v>554</v>
      </c>
      <c r="W40" s="2206">
        <v>128</v>
      </c>
      <c r="X40" s="2212">
        <f t="shared" si="25"/>
        <v>23.1</v>
      </c>
      <c r="Y40" s="2206">
        <v>34</v>
      </c>
      <c r="Z40" s="2206">
        <v>20</v>
      </c>
      <c r="AA40" s="2212">
        <f t="shared" si="26"/>
        <v>58.8</v>
      </c>
      <c r="AB40" s="2206">
        <v>27</v>
      </c>
      <c r="AC40" s="2206">
        <v>14</v>
      </c>
      <c r="AD40" s="2214">
        <f t="shared" si="27"/>
        <v>51.9</v>
      </c>
      <c r="AE40" s="2215">
        <v>52</v>
      </c>
      <c r="AF40" s="2206">
        <v>19</v>
      </c>
      <c r="AG40" s="2216">
        <f t="shared" si="28"/>
        <v>36.5</v>
      </c>
    </row>
    <row r="41" spans="2:33" ht="20.25" customHeight="1">
      <c r="B41" s="93" t="s">
        <v>939</v>
      </c>
      <c r="C41" s="2201">
        <v>41693</v>
      </c>
      <c r="D41" s="2202">
        <f>SUM(G41,J41,AE41)</f>
        <v>365</v>
      </c>
      <c r="E41" s="2203">
        <f>SUM(H41,K41,AF41)</f>
        <v>94</v>
      </c>
      <c r="F41" s="2204">
        <f>IF(D41=0,"",ROUND(E41/D41*100,1))</f>
        <v>25.8</v>
      </c>
      <c r="G41" s="2205"/>
      <c r="H41" s="2206"/>
      <c r="I41" s="2207">
        <f>IF(G41=0,"",ROUND(H41/G41*100,1))</f>
      </c>
      <c r="J41" s="2202">
        <f>SUM(M41,P41,S41,V41,Y41,AB41)</f>
        <v>365</v>
      </c>
      <c r="K41" s="2208">
        <f>SUM(N41,Q41,T41,W41,Z41,AC41)</f>
        <v>94</v>
      </c>
      <c r="L41" s="2204">
        <f>IF(J41=0,"",ROUND(K41/J41*100,1))</f>
        <v>25.8</v>
      </c>
      <c r="M41" s="2209"/>
      <c r="N41" s="2206"/>
      <c r="O41" s="2210">
        <f>IF(M41=0,"",ROUND(N41/M41*100,1))</f>
      </c>
      <c r="P41" s="2206"/>
      <c r="Q41" s="2206"/>
      <c r="R41" s="2211">
        <f>IF(P41=0,"",ROUND(Q41/P41*100,1))</f>
      </c>
      <c r="S41" s="2206"/>
      <c r="T41" s="2206"/>
      <c r="U41" s="2212">
        <f>IF(S41=0,"",ROUND(T41/S41*100,1))</f>
      </c>
      <c r="V41" s="2213">
        <v>365</v>
      </c>
      <c r="W41" s="2206">
        <v>94</v>
      </c>
      <c r="X41" s="2212">
        <f>IF(V41=0,"",ROUND(W41/V41*100,1))</f>
        <v>25.8</v>
      </c>
      <c r="Y41" s="2206"/>
      <c r="Z41" s="2206"/>
      <c r="AA41" s="2212">
        <f>IF(Y41=0,"",ROUND(Z41/Y41*100,1))</f>
      </c>
      <c r="AB41" s="2206"/>
      <c r="AC41" s="2206"/>
      <c r="AD41" s="2214">
        <f>IF(AB41=0,"",ROUND(AC41/AB41*100,1))</f>
      </c>
      <c r="AE41" s="2215"/>
      <c r="AF41" s="2206"/>
      <c r="AG41" s="2216">
        <f>IF(AE41=0,"",ROUND(AF41/AE41*100,1))</f>
      </c>
    </row>
    <row r="42" spans="2:33" ht="20.25" customHeight="1">
      <c r="B42" s="2218"/>
      <c r="C42" s="1636" t="s">
        <v>37</v>
      </c>
      <c r="D42" s="2219">
        <f>SUM(G42,J42,AE42)</f>
        <v>2385</v>
      </c>
      <c r="E42" s="2220">
        <f>SUM(H42,K42,AF42)</f>
        <v>762</v>
      </c>
      <c r="F42" s="2221">
        <f>IF(D42=0,"",ROUND(E42/D42*100,1))</f>
        <v>31.9</v>
      </c>
      <c r="G42" s="2222">
        <f>SUM(G35:G40)</f>
        <v>52</v>
      </c>
      <c r="H42" s="2223">
        <f>SUM(H35:H40)</f>
        <v>9</v>
      </c>
      <c r="I42" s="2221">
        <f>IF(G42=0,"",ROUND(H42/G42*100,1))</f>
        <v>17.3</v>
      </c>
      <c r="J42" s="2219">
        <f>SUM(M42,P42,S42,V42,Y42,AB42)</f>
        <v>2226</v>
      </c>
      <c r="K42" s="2223">
        <f>SUM(N42,Q42,T42,W42,Z42,AC42)</f>
        <v>703</v>
      </c>
      <c r="L42" s="2221">
        <f>IF(J42=0,"",ROUND(K42/J42*100,1))</f>
        <v>31.6</v>
      </c>
      <c r="M42" s="2224">
        <f>SUM(M35:M40)</f>
        <v>77</v>
      </c>
      <c r="N42" s="2223">
        <f>SUM(N35:N40)</f>
        <v>46</v>
      </c>
      <c r="O42" s="2225">
        <f>IF(M42=0,"",ROUND(N42/M42*100,1))</f>
        <v>59.7</v>
      </c>
      <c r="P42" s="2223">
        <f>SUM(P35:P40)</f>
        <v>88</v>
      </c>
      <c r="Q42" s="2223">
        <f>SUM(Q35:Q40)</f>
        <v>51</v>
      </c>
      <c r="R42" s="2226">
        <f>IF(P42=0,"",ROUND(Q42/P42*100,1))</f>
        <v>58</v>
      </c>
      <c r="S42" s="2223">
        <f>SUM(S35:S40)</f>
        <v>127</v>
      </c>
      <c r="T42" s="2223">
        <f>SUM(T35:T40)</f>
        <v>54</v>
      </c>
      <c r="U42" s="2227">
        <f>IF(S42=0,"",ROUND(T42/S42*100,1))</f>
        <v>42.5</v>
      </c>
      <c r="V42" s="2220">
        <f>SUM(V35:V41)</f>
        <v>1781</v>
      </c>
      <c r="W42" s="2220">
        <f>SUM(W35:W41)</f>
        <v>460</v>
      </c>
      <c r="X42" s="2227">
        <f>IF(V42=0,"",ROUND(W42/V42*100,1))</f>
        <v>25.8</v>
      </c>
      <c r="Y42" s="2223">
        <f>SUM(Y35:Y40)</f>
        <v>77</v>
      </c>
      <c r="Z42" s="2223">
        <f>SUM(Z35:Z40)</f>
        <v>48</v>
      </c>
      <c r="AA42" s="2227">
        <f>IF(Y42=0,"",ROUND(Z42/Y42*100,1))</f>
        <v>62.3</v>
      </c>
      <c r="AB42" s="2223">
        <f>SUM(AB35:AB40)</f>
        <v>76</v>
      </c>
      <c r="AC42" s="2223">
        <f>SUM(AC35:AC40)</f>
        <v>44</v>
      </c>
      <c r="AD42" s="2228">
        <f>IF(AB42=0,"",ROUND(AC42/AB42*100,1))</f>
        <v>57.9</v>
      </c>
      <c r="AE42" s="2229">
        <f>SUM(AE35:AE40)</f>
        <v>107</v>
      </c>
      <c r="AF42" s="2223">
        <f>SUM(AF35:AF40)</f>
        <v>50</v>
      </c>
      <c r="AG42" s="2230">
        <f>IF(AE42=0,"",ROUND(AF42/AE42*100,1))</f>
        <v>46.7</v>
      </c>
    </row>
    <row r="43" spans="4:18" ht="12">
      <c r="D43" s="2246"/>
      <c r="E43" s="2246"/>
      <c r="F43" s="2247"/>
      <c r="G43" s="2248"/>
      <c r="H43" s="2248"/>
      <c r="I43" s="2247"/>
      <c r="J43" s="2246"/>
      <c r="K43" s="2248"/>
      <c r="L43" s="2247"/>
      <c r="M43" s="2248"/>
      <c r="N43" s="2248"/>
      <c r="O43" s="2247"/>
      <c r="P43" s="2248"/>
      <c r="Q43" s="2248"/>
      <c r="R43" s="2247"/>
    </row>
    <row r="44" spans="4:18" ht="12">
      <c r="D44" s="2246"/>
      <c r="E44" s="2246"/>
      <c r="F44" s="2247"/>
      <c r="G44" s="2248"/>
      <c r="H44" s="2248"/>
      <c r="I44" s="2247"/>
      <c r="J44" s="2246"/>
      <c r="K44" s="2248"/>
      <c r="L44" s="2247"/>
      <c r="M44" s="2248"/>
      <c r="N44" s="2248"/>
      <c r="O44" s="2247"/>
      <c r="P44" s="2248"/>
      <c r="Q44" s="2248"/>
      <c r="R44" s="2247"/>
    </row>
    <row r="45" spans="4:18" ht="12">
      <c r="D45" s="2246"/>
      <c r="E45" s="2246"/>
      <c r="F45" s="2247"/>
      <c r="G45" s="2248"/>
      <c r="H45" s="2248"/>
      <c r="I45" s="2247"/>
      <c r="J45" s="2246"/>
      <c r="K45" s="2248"/>
      <c r="L45" s="2247"/>
      <c r="M45" s="2248"/>
      <c r="N45" s="2248"/>
      <c r="O45" s="2247"/>
      <c r="P45" s="2248"/>
      <c r="Q45" s="2248"/>
      <c r="R45" s="2247"/>
    </row>
  </sheetData>
  <sheetProtection/>
  <mergeCells count="13">
    <mergeCell ref="V3:X3"/>
    <mergeCell ref="Y3:AA3"/>
    <mergeCell ref="AB3:AD3"/>
    <mergeCell ref="B1:H1"/>
    <mergeCell ref="I1:L1"/>
    <mergeCell ref="B2:C4"/>
    <mergeCell ref="D2:F3"/>
    <mergeCell ref="G2:I3"/>
    <mergeCell ref="AE2:AG3"/>
    <mergeCell ref="J3:L3"/>
    <mergeCell ref="M3:O3"/>
    <mergeCell ref="P3:R3"/>
    <mergeCell ref="S3:U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AB31"/>
  <sheetViews>
    <sheetView zoomScalePageLayoutView="0" workbookViewId="0" topLeftCell="A10">
      <selection activeCell="I57" sqref="I57"/>
    </sheetView>
  </sheetViews>
  <sheetFormatPr defaultColWidth="8.796875" defaultRowHeight="14.25"/>
  <cols>
    <col min="1" max="1" width="0.8984375" style="101" customWidth="1"/>
    <col min="2" max="2" width="3.09765625" style="101" customWidth="1"/>
    <col min="3" max="3" width="4.19921875" style="101" customWidth="1"/>
    <col min="4" max="4" width="3.59765625" style="101" customWidth="1"/>
    <col min="5" max="5" width="3" style="101" customWidth="1"/>
    <col min="6" max="6" width="3.8984375" style="101" customWidth="1"/>
    <col min="7" max="7" width="2.8984375" style="101" customWidth="1"/>
    <col min="8" max="8" width="5.19921875" style="101" bestFit="1" customWidth="1"/>
    <col min="9" max="9" width="2.8984375" style="101" customWidth="1"/>
    <col min="10" max="10" width="3.59765625" style="101" customWidth="1"/>
    <col min="11" max="11" width="2.8984375" style="101" customWidth="1"/>
    <col min="12" max="12" width="4" style="101" customWidth="1"/>
    <col min="13" max="13" width="3" style="101" customWidth="1"/>
    <col min="14" max="14" width="4.69921875" style="101" customWidth="1"/>
    <col min="15" max="15" width="2.8984375" style="101" customWidth="1"/>
    <col min="16" max="16" width="4" style="101" customWidth="1"/>
    <col min="17" max="17" width="2.69921875" style="101" customWidth="1"/>
    <col min="18" max="18" width="4" style="101" customWidth="1"/>
    <col min="19" max="19" width="2.69921875" style="101" customWidth="1"/>
    <col min="20" max="20" width="4.09765625" style="101" customWidth="1"/>
    <col min="21" max="21" width="6" style="101" customWidth="1"/>
    <col min="22" max="22" width="5.69921875" style="101" customWidth="1"/>
    <col min="23" max="23" width="4.69921875" style="101" customWidth="1"/>
    <col min="24" max="24" width="4.3984375" style="101" customWidth="1"/>
    <col min="25" max="25" width="5.69921875" style="101" customWidth="1"/>
    <col min="26" max="26" width="3" style="101" customWidth="1"/>
    <col min="27" max="16384" width="9" style="101" customWidth="1"/>
  </cols>
  <sheetData>
    <row r="1" spans="2:25" ht="30" customHeight="1">
      <c r="B1" s="177" t="s">
        <v>940</v>
      </c>
      <c r="C1" s="371"/>
      <c r="D1" s="371"/>
      <c r="E1" s="371"/>
      <c r="F1" s="371"/>
      <c r="G1" s="371"/>
      <c r="H1" s="371"/>
      <c r="I1" s="371"/>
      <c r="J1" s="371" t="s">
        <v>941</v>
      </c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</row>
    <row r="2" ht="13.5">
      <c r="B2" s="101" t="s">
        <v>942</v>
      </c>
    </row>
    <row r="3" spans="2:22" ht="21" customHeight="1">
      <c r="B3" s="2249" t="s">
        <v>943</v>
      </c>
      <c r="C3" s="2250" t="s">
        <v>944</v>
      </c>
      <c r="D3" s="1467" t="s">
        <v>945</v>
      </c>
      <c r="E3" s="739"/>
      <c r="F3" s="739"/>
      <c r="G3" s="739"/>
      <c r="H3" s="739"/>
      <c r="I3" s="739"/>
      <c r="J3" s="739"/>
      <c r="K3" s="739"/>
      <c r="L3" s="2251"/>
      <c r="M3" s="1467" t="s">
        <v>946</v>
      </c>
      <c r="N3" s="739"/>
      <c r="O3" s="739"/>
      <c r="P3" s="739"/>
      <c r="Q3" s="739"/>
      <c r="R3" s="2251"/>
      <c r="S3" s="734" t="s">
        <v>947</v>
      </c>
      <c r="T3" s="735"/>
      <c r="U3" s="735"/>
      <c r="V3" s="736"/>
    </row>
    <row r="4" spans="2:22" ht="21" customHeight="1">
      <c r="B4" s="2252"/>
      <c r="C4" s="2253"/>
      <c r="D4" s="953" t="s">
        <v>948</v>
      </c>
      <c r="E4" s="2254"/>
      <c r="F4" s="728"/>
      <c r="G4" s="721" t="s">
        <v>949</v>
      </c>
      <c r="H4" s="721"/>
      <c r="I4" s="721" t="s">
        <v>950</v>
      </c>
      <c r="J4" s="721"/>
      <c r="K4" s="721" t="s">
        <v>951</v>
      </c>
      <c r="L4" s="732"/>
      <c r="M4" s="737" t="s">
        <v>952</v>
      </c>
      <c r="N4" s="721"/>
      <c r="O4" s="721" t="s">
        <v>950</v>
      </c>
      <c r="P4" s="721"/>
      <c r="Q4" s="2255" t="s">
        <v>951</v>
      </c>
      <c r="R4" s="2256"/>
      <c r="S4" s="2257" t="s">
        <v>1</v>
      </c>
      <c r="T4" s="2258"/>
      <c r="U4" s="2258"/>
      <c r="V4" s="1324"/>
    </row>
    <row r="5" spans="2:22" ht="21" customHeight="1">
      <c r="B5" s="2259"/>
      <c r="C5" s="2260"/>
      <c r="D5" s="2261" t="s">
        <v>953</v>
      </c>
      <c r="E5" s="652" t="s">
        <v>954</v>
      </c>
      <c r="F5" s="652" t="s">
        <v>955</v>
      </c>
      <c r="G5" s="652" t="s">
        <v>954</v>
      </c>
      <c r="H5" s="652" t="s">
        <v>955</v>
      </c>
      <c r="I5" s="652" t="s">
        <v>954</v>
      </c>
      <c r="J5" s="652" t="s">
        <v>955</v>
      </c>
      <c r="K5" s="652" t="s">
        <v>954</v>
      </c>
      <c r="L5" s="2262" t="s">
        <v>955</v>
      </c>
      <c r="M5" s="2261" t="s">
        <v>954</v>
      </c>
      <c r="N5" s="652" t="s">
        <v>955</v>
      </c>
      <c r="O5" s="652" t="s">
        <v>954</v>
      </c>
      <c r="P5" s="652" t="s">
        <v>955</v>
      </c>
      <c r="Q5" s="652" t="s">
        <v>954</v>
      </c>
      <c r="R5" s="2262" t="s">
        <v>955</v>
      </c>
      <c r="S5" s="2263" t="s">
        <v>954</v>
      </c>
      <c r="T5" s="652" t="s">
        <v>956</v>
      </c>
      <c r="U5" s="692" t="s">
        <v>957</v>
      </c>
      <c r="V5" s="2264"/>
    </row>
    <row r="6" spans="2:22" ht="27" customHeight="1">
      <c r="B6" s="2265">
        <v>16</v>
      </c>
      <c r="C6" s="2266">
        <v>484</v>
      </c>
      <c r="D6" s="649" t="s">
        <v>958</v>
      </c>
      <c r="E6" s="179">
        <v>1</v>
      </c>
      <c r="F6" s="2267">
        <v>51</v>
      </c>
      <c r="G6" s="179">
        <v>4</v>
      </c>
      <c r="H6" s="179">
        <v>104</v>
      </c>
      <c r="I6" s="179"/>
      <c r="J6" s="179"/>
      <c r="K6" s="179"/>
      <c r="L6" s="186"/>
      <c r="M6" s="2268">
        <v>4</v>
      </c>
      <c r="N6" s="179">
        <v>54</v>
      </c>
      <c r="O6" s="179">
        <v>4</v>
      </c>
      <c r="P6" s="179">
        <v>55</v>
      </c>
      <c r="Q6" s="179">
        <v>1</v>
      </c>
      <c r="R6" s="186">
        <v>101</v>
      </c>
      <c r="S6" s="2269">
        <v>1</v>
      </c>
      <c r="T6" s="2270">
        <v>79</v>
      </c>
      <c r="U6" s="2271" t="s">
        <v>959</v>
      </c>
      <c r="V6" s="2272"/>
    </row>
    <row r="7" spans="2:22" ht="27" customHeight="1">
      <c r="B7" s="2265">
        <v>17</v>
      </c>
      <c r="C7" s="2266">
        <v>609</v>
      </c>
      <c r="D7" s="649" t="s">
        <v>958</v>
      </c>
      <c r="E7" s="179">
        <v>1</v>
      </c>
      <c r="F7" s="179">
        <v>17</v>
      </c>
      <c r="G7" s="179">
        <v>3</v>
      </c>
      <c r="H7" s="179">
        <v>50</v>
      </c>
      <c r="I7" s="179"/>
      <c r="J7" s="179"/>
      <c r="K7" s="179">
        <v>4</v>
      </c>
      <c r="L7" s="186">
        <v>127</v>
      </c>
      <c r="M7" s="2268">
        <v>4</v>
      </c>
      <c r="N7" s="179">
        <v>136</v>
      </c>
      <c r="O7" s="179">
        <v>4</v>
      </c>
      <c r="P7" s="179">
        <v>39</v>
      </c>
      <c r="Q7" s="179">
        <v>4</v>
      </c>
      <c r="R7" s="186">
        <v>295</v>
      </c>
      <c r="S7" s="2268">
        <v>4</v>
      </c>
      <c r="T7" s="179">
        <v>225</v>
      </c>
      <c r="U7" s="2273" t="s">
        <v>960</v>
      </c>
      <c r="V7" s="2274"/>
    </row>
    <row r="8" spans="2:22" ht="27" customHeight="1">
      <c r="B8" s="2265">
        <v>18</v>
      </c>
      <c r="C8" s="2266">
        <v>444</v>
      </c>
      <c r="D8" s="649" t="s">
        <v>958</v>
      </c>
      <c r="E8" s="179">
        <v>1</v>
      </c>
      <c r="F8" s="179">
        <v>46</v>
      </c>
      <c r="G8" s="179">
        <v>4</v>
      </c>
      <c r="H8" s="179">
        <v>105</v>
      </c>
      <c r="I8" s="179"/>
      <c r="J8" s="179"/>
      <c r="K8" s="179">
        <v>4</v>
      </c>
      <c r="L8" s="186">
        <v>89</v>
      </c>
      <c r="M8" s="2268">
        <v>4</v>
      </c>
      <c r="N8" s="179">
        <v>117</v>
      </c>
      <c r="O8" s="179">
        <v>4</v>
      </c>
      <c r="P8" s="179">
        <v>53</v>
      </c>
      <c r="Q8" s="179">
        <v>2</v>
      </c>
      <c r="R8" s="186">
        <v>241</v>
      </c>
      <c r="S8" s="2268">
        <v>4</v>
      </c>
      <c r="T8" s="179">
        <v>330</v>
      </c>
      <c r="U8" s="2273" t="s">
        <v>961</v>
      </c>
      <c r="V8" s="2274"/>
    </row>
    <row r="9" spans="2:22" ht="27" customHeight="1">
      <c r="B9" s="2265">
        <v>19</v>
      </c>
      <c r="C9" s="2266">
        <v>889</v>
      </c>
      <c r="D9" s="649" t="s">
        <v>962</v>
      </c>
      <c r="E9" s="179">
        <v>1</v>
      </c>
      <c r="F9" s="179">
        <v>34</v>
      </c>
      <c r="G9" s="179">
        <v>4</v>
      </c>
      <c r="H9" s="179">
        <v>100</v>
      </c>
      <c r="I9" s="179"/>
      <c r="J9" s="179"/>
      <c r="K9" s="179">
        <v>5</v>
      </c>
      <c r="L9" s="186">
        <v>88</v>
      </c>
      <c r="M9" s="2268">
        <v>4</v>
      </c>
      <c r="N9" s="179">
        <v>106</v>
      </c>
      <c r="O9" s="179">
        <v>4</v>
      </c>
      <c r="P9" s="179">
        <v>42</v>
      </c>
      <c r="Q9" s="179">
        <v>3</v>
      </c>
      <c r="R9" s="186">
        <v>237</v>
      </c>
      <c r="S9" s="2268">
        <v>4</v>
      </c>
      <c r="T9" s="179">
        <v>322</v>
      </c>
      <c r="U9" s="2273" t="s">
        <v>961</v>
      </c>
      <c r="V9" s="2274"/>
    </row>
    <row r="10" spans="2:22" ht="27" customHeight="1">
      <c r="B10" s="2275">
        <v>20</v>
      </c>
      <c r="C10" s="2266">
        <v>981</v>
      </c>
      <c r="D10" s="1468" t="s">
        <v>962</v>
      </c>
      <c r="E10" s="2276">
        <v>1</v>
      </c>
      <c r="F10" s="2276">
        <v>56</v>
      </c>
      <c r="G10" s="2276">
        <v>3</v>
      </c>
      <c r="H10" s="2276">
        <v>97</v>
      </c>
      <c r="I10" s="2276"/>
      <c r="J10" s="2276"/>
      <c r="K10" s="2276">
        <v>3</v>
      </c>
      <c r="L10" s="2277">
        <v>51</v>
      </c>
      <c r="M10" s="2278">
        <v>4</v>
      </c>
      <c r="N10" s="2276">
        <v>147</v>
      </c>
      <c r="O10" s="2276">
        <v>4</v>
      </c>
      <c r="P10" s="2276">
        <v>45</v>
      </c>
      <c r="Q10" s="2276">
        <v>3</v>
      </c>
      <c r="R10" s="2277">
        <v>191</v>
      </c>
      <c r="S10" s="2268">
        <v>1</v>
      </c>
      <c r="T10" s="179">
        <v>70</v>
      </c>
      <c r="U10" s="2273" t="s">
        <v>961</v>
      </c>
      <c r="V10" s="2274"/>
    </row>
    <row r="11" spans="2:22" ht="27" customHeight="1">
      <c r="B11" s="2275">
        <v>21</v>
      </c>
      <c r="C11" s="2266">
        <v>929</v>
      </c>
      <c r="D11" s="651" t="s">
        <v>62</v>
      </c>
      <c r="E11" s="2276">
        <v>1</v>
      </c>
      <c r="F11" s="2276">
        <v>37</v>
      </c>
      <c r="G11" s="2276">
        <v>3</v>
      </c>
      <c r="H11" s="2276">
        <v>91</v>
      </c>
      <c r="I11" s="2276"/>
      <c r="J11" s="2276"/>
      <c r="K11" s="2276">
        <v>5</v>
      </c>
      <c r="L11" s="2277">
        <v>99</v>
      </c>
      <c r="M11" s="2278">
        <v>4</v>
      </c>
      <c r="N11" s="2276">
        <v>125</v>
      </c>
      <c r="O11" s="2276">
        <v>4</v>
      </c>
      <c r="P11" s="2276">
        <v>55</v>
      </c>
      <c r="Q11" s="2276">
        <v>2</v>
      </c>
      <c r="R11" s="2277">
        <v>304</v>
      </c>
      <c r="S11" s="2268">
        <v>1</v>
      </c>
      <c r="T11" s="179">
        <v>153</v>
      </c>
      <c r="U11" s="2273" t="s">
        <v>961</v>
      </c>
      <c r="V11" s="2274"/>
    </row>
    <row r="12" spans="2:22" ht="27" customHeight="1">
      <c r="B12" s="2275">
        <v>22</v>
      </c>
      <c r="C12" s="2266">
        <v>657</v>
      </c>
      <c r="D12" s="651" t="s">
        <v>62</v>
      </c>
      <c r="E12" s="2276">
        <v>1</v>
      </c>
      <c r="F12" s="2276">
        <v>70</v>
      </c>
      <c r="G12" s="2276">
        <v>3</v>
      </c>
      <c r="H12" s="2276">
        <v>117</v>
      </c>
      <c r="I12" s="2276"/>
      <c r="J12" s="2276"/>
      <c r="K12" s="2276">
        <v>3</v>
      </c>
      <c r="L12" s="2277">
        <v>57</v>
      </c>
      <c r="M12" s="2278">
        <v>4</v>
      </c>
      <c r="N12" s="2276">
        <v>98</v>
      </c>
      <c r="O12" s="2276">
        <v>4</v>
      </c>
      <c r="P12" s="2276">
        <v>53</v>
      </c>
      <c r="Q12" s="2276">
        <v>3</v>
      </c>
      <c r="R12" s="2277">
        <v>194</v>
      </c>
      <c r="S12" s="2268">
        <v>1</v>
      </c>
      <c r="T12" s="179">
        <v>79</v>
      </c>
      <c r="U12" s="2273" t="s">
        <v>961</v>
      </c>
      <c r="V12" s="2274"/>
    </row>
    <row r="13" spans="2:22" ht="27" customHeight="1">
      <c r="B13" s="2279">
        <v>23</v>
      </c>
      <c r="C13" s="2266">
        <v>864</v>
      </c>
      <c r="D13" s="649" t="s">
        <v>62</v>
      </c>
      <c r="E13" s="179">
        <v>1</v>
      </c>
      <c r="F13" s="179">
        <v>54</v>
      </c>
      <c r="G13" s="179">
        <v>4</v>
      </c>
      <c r="H13" s="179">
        <v>117</v>
      </c>
      <c r="I13" s="179">
        <v>1</v>
      </c>
      <c r="J13" s="179">
        <v>14</v>
      </c>
      <c r="K13" s="179">
        <v>2</v>
      </c>
      <c r="L13" s="186">
        <v>78</v>
      </c>
      <c r="M13" s="2268">
        <v>4</v>
      </c>
      <c r="N13" s="179">
        <v>119</v>
      </c>
      <c r="O13" s="179">
        <v>4</v>
      </c>
      <c r="P13" s="179">
        <v>45</v>
      </c>
      <c r="Q13" s="179">
        <v>2</v>
      </c>
      <c r="R13" s="186">
        <v>285</v>
      </c>
      <c r="S13" s="2268">
        <v>1</v>
      </c>
      <c r="T13" s="179">
        <v>133</v>
      </c>
      <c r="U13" s="2273" t="s">
        <v>961</v>
      </c>
      <c r="V13" s="2274"/>
    </row>
    <row r="14" spans="2:22" ht="27" customHeight="1">
      <c r="B14" s="2217">
        <v>24</v>
      </c>
      <c r="C14" s="2280">
        <v>668</v>
      </c>
      <c r="D14" s="1468" t="s">
        <v>62</v>
      </c>
      <c r="E14" s="308">
        <v>1</v>
      </c>
      <c r="F14" s="308">
        <v>41</v>
      </c>
      <c r="G14" s="308">
        <v>4</v>
      </c>
      <c r="H14" s="308">
        <v>122</v>
      </c>
      <c r="I14" s="308">
        <v>1</v>
      </c>
      <c r="J14" s="308">
        <v>23</v>
      </c>
      <c r="K14" s="308"/>
      <c r="L14" s="309"/>
      <c r="M14" s="2281">
        <v>4</v>
      </c>
      <c r="N14" s="308">
        <v>129</v>
      </c>
      <c r="O14" s="308">
        <v>1</v>
      </c>
      <c r="P14" s="308">
        <v>47</v>
      </c>
      <c r="Q14" s="308">
        <v>2</v>
      </c>
      <c r="R14" s="309">
        <v>161</v>
      </c>
      <c r="S14" s="2278">
        <v>2</v>
      </c>
      <c r="T14" s="2276">
        <v>183</v>
      </c>
      <c r="U14" s="2273" t="s">
        <v>961</v>
      </c>
      <c r="V14" s="2274"/>
    </row>
    <row r="15" spans="2:22" ht="27" customHeight="1">
      <c r="B15" s="2282">
        <v>25</v>
      </c>
      <c r="C15" s="2283">
        <f>SUM(F15,H15,J15,L15,N15,P15,R15,T15)</f>
        <v>789</v>
      </c>
      <c r="D15" s="2284" t="s">
        <v>62</v>
      </c>
      <c r="E15" s="2285">
        <v>1</v>
      </c>
      <c r="F15" s="2285">
        <v>33</v>
      </c>
      <c r="G15" s="2285">
        <v>4</v>
      </c>
      <c r="H15" s="2285">
        <v>121</v>
      </c>
      <c r="I15" s="2285">
        <v>1</v>
      </c>
      <c r="J15" s="2285">
        <v>24</v>
      </c>
      <c r="K15" s="2285">
        <v>1</v>
      </c>
      <c r="L15" s="2286">
        <v>38</v>
      </c>
      <c r="M15" s="2287">
        <v>4</v>
      </c>
      <c r="N15" s="2285">
        <v>77</v>
      </c>
      <c r="O15" s="2285">
        <v>1</v>
      </c>
      <c r="P15" s="2285">
        <v>31</v>
      </c>
      <c r="Q15" s="2285">
        <v>2</v>
      </c>
      <c r="R15" s="2286">
        <v>307</v>
      </c>
      <c r="S15" s="2287">
        <v>2</v>
      </c>
      <c r="T15" s="2285">
        <v>158</v>
      </c>
      <c r="U15" s="2288" t="s">
        <v>961</v>
      </c>
      <c r="V15" s="2289"/>
    </row>
    <row r="16" spans="2:22" ht="27" customHeight="1">
      <c r="B16" s="2290" t="s">
        <v>37</v>
      </c>
      <c r="C16" s="1551">
        <f>SUM(F16,H16,J16,L16,N16,P16,R16,T16)</f>
        <v>7772</v>
      </c>
      <c r="D16" s="2291" t="s">
        <v>294</v>
      </c>
      <c r="E16" s="1766">
        <f>SUM(E6:E15)</f>
        <v>10</v>
      </c>
      <c r="F16" s="1766">
        <f aca="true" t="shared" si="0" ref="F16:T16">SUM(F6:F15)</f>
        <v>439</v>
      </c>
      <c r="G16" s="1766">
        <f t="shared" si="0"/>
        <v>36</v>
      </c>
      <c r="H16" s="372">
        <f t="shared" si="0"/>
        <v>1024</v>
      </c>
      <c r="I16" s="372">
        <f t="shared" si="0"/>
        <v>3</v>
      </c>
      <c r="J16" s="372">
        <f t="shared" si="0"/>
        <v>61</v>
      </c>
      <c r="K16" s="372">
        <f t="shared" si="0"/>
        <v>27</v>
      </c>
      <c r="L16" s="374">
        <f t="shared" si="0"/>
        <v>627</v>
      </c>
      <c r="M16" s="2292">
        <f t="shared" si="0"/>
        <v>40</v>
      </c>
      <c r="N16" s="372">
        <f t="shared" si="0"/>
        <v>1108</v>
      </c>
      <c r="O16" s="372">
        <f t="shared" si="0"/>
        <v>34</v>
      </c>
      <c r="P16" s="372">
        <f t="shared" si="0"/>
        <v>465</v>
      </c>
      <c r="Q16" s="372">
        <f t="shared" si="0"/>
        <v>24</v>
      </c>
      <c r="R16" s="2293">
        <f t="shared" si="0"/>
        <v>2316</v>
      </c>
      <c r="S16" s="2294">
        <f t="shared" si="0"/>
        <v>21</v>
      </c>
      <c r="T16" s="372">
        <f t="shared" si="0"/>
        <v>1732</v>
      </c>
      <c r="U16" s="2295"/>
      <c r="V16" s="2296"/>
    </row>
    <row r="17" ht="18.75" customHeight="1"/>
    <row r="18" ht="17.25" customHeight="1">
      <c r="B18" s="101" t="s">
        <v>963</v>
      </c>
    </row>
    <row r="19" spans="2:24" ht="27" customHeight="1">
      <c r="B19" s="2297"/>
      <c r="C19" s="1677" t="s">
        <v>964</v>
      </c>
      <c r="D19" s="2298"/>
      <c r="E19" s="2299" t="s">
        <v>965</v>
      </c>
      <c r="F19" s="2300"/>
      <c r="G19" s="2301" t="s">
        <v>966</v>
      </c>
      <c r="H19" s="2302"/>
      <c r="I19" s="2300" t="s">
        <v>967</v>
      </c>
      <c r="J19" s="2298"/>
      <c r="K19" s="2300" t="s">
        <v>968</v>
      </c>
      <c r="L19" s="2298"/>
      <c r="M19" s="2300" t="s">
        <v>969</v>
      </c>
      <c r="N19" s="2298"/>
      <c r="O19" s="2300" t="s">
        <v>970</v>
      </c>
      <c r="P19" s="2298"/>
      <c r="Q19" s="2300" t="s">
        <v>971</v>
      </c>
      <c r="R19" s="2298"/>
      <c r="S19" s="2300" t="s">
        <v>972</v>
      </c>
      <c r="T19" s="2298"/>
      <c r="U19" s="2299" t="s">
        <v>973</v>
      </c>
      <c r="V19" s="2299" t="s">
        <v>974</v>
      </c>
      <c r="W19" s="2303" t="s">
        <v>1</v>
      </c>
      <c r="X19" s="2304" t="s">
        <v>37</v>
      </c>
    </row>
    <row r="20" spans="2:24" ht="27" customHeight="1">
      <c r="B20" s="2305"/>
      <c r="C20" s="1688"/>
      <c r="D20" s="2306"/>
      <c r="E20" s="727"/>
      <c r="F20" s="2307"/>
      <c r="G20" s="2308"/>
      <c r="H20" s="2309"/>
      <c r="I20" s="2307"/>
      <c r="J20" s="2306"/>
      <c r="K20" s="2307"/>
      <c r="L20" s="2306"/>
      <c r="M20" s="2307"/>
      <c r="N20" s="2306"/>
      <c r="O20" s="2307"/>
      <c r="P20" s="2306"/>
      <c r="Q20" s="2307"/>
      <c r="R20" s="2306"/>
      <c r="S20" s="2307"/>
      <c r="T20" s="2306"/>
      <c r="U20" s="727"/>
      <c r="V20" s="727"/>
      <c r="W20" s="2310"/>
      <c r="X20" s="2311"/>
    </row>
    <row r="21" spans="2:24" ht="25.5" customHeight="1">
      <c r="B21" s="2265">
        <v>16</v>
      </c>
      <c r="C21" s="2312">
        <v>1</v>
      </c>
      <c r="D21" s="2313"/>
      <c r="E21" s="2314">
        <v>1</v>
      </c>
      <c r="F21" s="2315"/>
      <c r="G21" s="2314"/>
      <c r="H21" s="2315"/>
      <c r="I21" s="2314">
        <v>3</v>
      </c>
      <c r="J21" s="2315"/>
      <c r="K21" s="2314">
        <v>2</v>
      </c>
      <c r="L21" s="2315"/>
      <c r="M21" s="2314"/>
      <c r="N21" s="2315"/>
      <c r="O21" s="2314">
        <v>1</v>
      </c>
      <c r="P21" s="2315"/>
      <c r="Q21" s="2314">
        <v>2</v>
      </c>
      <c r="R21" s="2315"/>
      <c r="S21" s="2314">
        <v>2</v>
      </c>
      <c r="T21" s="2315"/>
      <c r="U21" s="2316"/>
      <c r="V21" s="2316"/>
      <c r="W21" s="2317">
        <v>3</v>
      </c>
      <c r="X21" s="2318">
        <f>SUM(C21:W21)</f>
        <v>15</v>
      </c>
    </row>
    <row r="22" spans="2:24" ht="25.5" customHeight="1">
      <c r="B22" s="2319">
        <v>17</v>
      </c>
      <c r="C22" s="2320"/>
      <c r="D22" s="2321"/>
      <c r="E22" s="2322">
        <v>4</v>
      </c>
      <c r="F22" s="2323"/>
      <c r="G22" s="2322"/>
      <c r="H22" s="2323"/>
      <c r="I22" s="2322"/>
      <c r="J22" s="2323"/>
      <c r="K22" s="2322">
        <v>1</v>
      </c>
      <c r="L22" s="2323"/>
      <c r="M22" s="2322">
        <v>1</v>
      </c>
      <c r="N22" s="2323"/>
      <c r="O22" s="2322"/>
      <c r="P22" s="2323"/>
      <c r="Q22" s="2322"/>
      <c r="R22" s="2323"/>
      <c r="S22" s="2322">
        <v>2</v>
      </c>
      <c r="T22" s="2323"/>
      <c r="U22" s="2324"/>
      <c r="V22" s="2324"/>
      <c r="W22" s="2325">
        <v>3</v>
      </c>
      <c r="X22" s="2318">
        <f aca="true" t="shared" si="1" ref="X22:X30">SUM(C22:W22)</f>
        <v>11</v>
      </c>
    </row>
    <row r="23" spans="2:27" ht="25.5" customHeight="1">
      <c r="B23" s="2319">
        <v>18</v>
      </c>
      <c r="C23" s="2320">
        <v>1</v>
      </c>
      <c r="D23" s="2321"/>
      <c r="E23" s="2322">
        <v>1</v>
      </c>
      <c r="F23" s="2323"/>
      <c r="G23" s="2322">
        <v>3</v>
      </c>
      <c r="H23" s="2323"/>
      <c r="I23" s="2322">
        <v>2</v>
      </c>
      <c r="J23" s="2323"/>
      <c r="K23" s="2322">
        <v>1</v>
      </c>
      <c r="L23" s="2323"/>
      <c r="M23" s="2322">
        <v>1</v>
      </c>
      <c r="N23" s="2323"/>
      <c r="O23" s="2322"/>
      <c r="P23" s="2323"/>
      <c r="Q23" s="2322">
        <v>2</v>
      </c>
      <c r="R23" s="2323"/>
      <c r="S23" s="2322"/>
      <c r="T23" s="2323"/>
      <c r="U23" s="2324">
        <v>1</v>
      </c>
      <c r="V23" s="2324">
        <v>1</v>
      </c>
      <c r="W23" s="2325">
        <v>3</v>
      </c>
      <c r="X23" s="2318">
        <f t="shared" si="1"/>
        <v>16</v>
      </c>
      <c r="AA23" s="2084"/>
    </row>
    <row r="24" spans="2:28" ht="25.5" customHeight="1">
      <c r="B24" s="2319">
        <v>19</v>
      </c>
      <c r="C24" s="2320">
        <v>1</v>
      </c>
      <c r="D24" s="2321"/>
      <c r="E24" s="2322">
        <v>1</v>
      </c>
      <c r="F24" s="2323"/>
      <c r="G24" s="2322">
        <v>1</v>
      </c>
      <c r="H24" s="2323"/>
      <c r="I24" s="2322">
        <v>1</v>
      </c>
      <c r="J24" s="2323"/>
      <c r="K24" s="2322">
        <v>2</v>
      </c>
      <c r="L24" s="2323"/>
      <c r="M24" s="2322">
        <v>1</v>
      </c>
      <c r="N24" s="2323"/>
      <c r="O24" s="2322">
        <v>1</v>
      </c>
      <c r="P24" s="2323"/>
      <c r="Q24" s="2322">
        <v>1</v>
      </c>
      <c r="R24" s="2323"/>
      <c r="S24" s="2322">
        <v>1</v>
      </c>
      <c r="T24" s="2323"/>
      <c r="U24" s="2324"/>
      <c r="V24" s="2324">
        <v>1</v>
      </c>
      <c r="W24" s="2325">
        <v>4</v>
      </c>
      <c r="X24" s="2318">
        <f t="shared" si="1"/>
        <v>15</v>
      </c>
      <c r="AA24" s="2084"/>
      <c r="AB24" s="2084"/>
    </row>
    <row r="25" spans="2:24" ht="25.5" customHeight="1">
      <c r="B25" s="2265">
        <v>20</v>
      </c>
      <c r="C25" s="2320"/>
      <c r="D25" s="2321"/>
      <c r="E25" s="2322">
        <v>2</v>
      </c>
      <c r="F25" s="2323"/>
      <c r="G25" s="2322">
        <v>1</v>
      </c>
      <c r="H25" s="2323"/>
      <c r="I25" s="2322">
        <v>3</v>
      </c>
      <c r="J25" s="2323"/>
      <c r="K25" s="2322">
        <v>1</v>
      </c>
      <c r="L25" s="2323"/>
      <c r="M25" s="2322">
        <v>2</v>
      </c>
      <c r="N25" s="2323"/>
      <c r="O25" s="2322"/>
      <c r="P25" s="2323"/>
      <c r="Q25" s="2322">
        <v>1</v>
      </c>
      <c r="R25" s="2323"/>
      <c r="S25" s="2322">
        <v>3</v>
      </c>
      <c r="T25" s="2323"/>
      <c r="U25" s="2324"/>
      <c r="V25" s="2324">
        <v>1</v>
      </c>
      <c r="W25" s="2325">
        <v>4</v>
      </c>
      <c r="X25" s="2318">
        <f t="shared" si="1"/>
        <v>18</v>
      </c>
    </row>
    <row r="26" spans="2:24" ht="25.5" customHeight="1">
      <c r="B26" s="2275">
        <v>21</v>
      </c>
      <c r="C26" s="2326">
        <v>1</v>
      </c>
      <c r="D26" s="2327"/>
      <c r="E26" s="2328"/>
      <c r="F26" s="2329"/>
      <c r="G26" s="2328">
        <v>1</v>
      </c>
      <c r="H26" s="2329"/>
      <c r="I26" s="2328">
        <v>2</v>
      </c>
      <c r="J26" s="2329"/>
      <c r="K26" s="2328">
        <v>2</v>
      </c>
      <c r="L26" s="2329"/>
      <c r="M26" s="2328">
        <v>1</v>
      </c>
      <c r="N26" s="2329"/>
      <c r="O26" s="2328">
        <v>1</v>
      </c>
      <c r="P26" s="2329"/>
      <c r="Q26" s="2328"/>
      <c r="R26" s="2329"/>
      <c r="S26" s="2328">
        <v>2</v>
      </c>
      <c r="T26" s="2329"/>
      <c r="U26" s="2330"/>
      <c r="V26" s="2330">
        <v>1</v>
      </c>
      <c r="W26" s="2331">
        <v>5</v>
      </c>
      <c r="X26" s="2318">
        <f t="shared" si="1"/>
        <v>16</v>
      </c>
    </row>
    <row r="27" spans="2:24" ht="25.5" customHeight="1">
      <c r="B27" s="2275">
        <v>22</v>
      </c>
      <c r="C27" s="2326">
        <v>1</v>
      </c>
      <c r="D27" s="2327"/>
      <c r="E27" s="2328">
        <v>1</v>
      </c>
      <c r="F27" s="2329"/>
      <c r="G27" s="2328">
        <v>2</v>
      </c>
      <c r="H27" s="2329"/>
      <c r="I27" s="2328">
        <v>1</v>
      </c>
      <c r="J27" s="2329"/>
      <c r="K27" s="2328">
        <v>2</v>
      </c>
      <c r="L27" s="2329"/>
      <c r="M27" s="2328">
        <v>1</v>
      </c>
      <c r="N27" s="2329"/>
      <c r="O27" s="2328"/>
      <c r="P27" s="2329"/>
      <c r="Q27" s="2328"/>
      <c r="R27" s="2329"/>
      <c r="S27" s="2328">
        <v>2</v>
      </c>
      <c r="T27" s="2329"/>
      <c r="U27" s="2330">
        <v>2</v>
      </c>
      <c r="V27" s="2330">
        <v>1</v>
      </c>
      <c r="W27" s="2331">
        <v>3</v>
      </c>
      <c r="X27" s="2318">
        <f t="shared" si="1"/>
        <v>16</v>
      </c>
    </row>
    <row r="28" spans="2:24" ht="25.5" customHeight="1">
      <c r="B28" s="2265">
        <v>23</v>
      </c>
      <c r="C28" s="2326">
        <v>1</v>
      </c>
      <c r="D28" s="2327"/>
      <c r="E28" s="2328">
        <v>1</v>
      </c>
      <c r="F28" s="2329"/>
      <c r="G28" s="2328"/>
      <c r="H28" s="2329"/>
      <c r="I28" s="2328">
        <v>2</v>
      </c>
      <c r="J28" s="2329"/>
      <c r="K28" s="2328">
        <v>2</v>
      </c>
      <c r="L28" s="2329"/>
      <c r="M28" s="2328">
        <v>1</v>
      </c>
      <c r="N28" s="2329"/>
      <c r="O28" s="2328"/>
      <c r="P28" s="2329"/>
      <c r="Q28" s="2328">
        <v>1</v>
      </c>
      <c r="R28" s="2329"/>
      <c r="S28" s="2328">
        <v>1</v>
      </c>
      <c r="T28" s="2329"/>
      <c r="U28" s="2330">
        <v>2</v>
      </c>
      <c r="V28" s="2330">
        <v>1</v>
      </c>
      <c r="W28" s="2331">
        <v>2</v>
      </c>
      <c r="X28" s="2318">
        <f t="shared" si="1"/>
        <v>14</v>
      </c>
    </row>
    <row r="29" spans="2:24" ht="25.5" customHeight="1">
      <c r="B29" s="2217">
        <v>24</v>
      </c>
      <c r="C29" s="2326"/>
      <c r="D29" s="2327"/>
      <c r="E29" s="2328"/>
      <c r="F29" s="2329"/>
      <c r="G29" s="2328">
        <v>1</v>
      </c>
      <c r="H29" s="2329"/>
      <c r="I29" s="2328">
        <v>3</v>
      </c>
      <c r="J29" s="2329"/>
      <c r="K29" s="2328">
        <v>2</v>
      </c>
      <c r="L29" s="2329"/>
      <c r="M29" s="2328">
        <v>2</v>
      </c>
      <c r="N29" s="2329"/>
      <c r="O29" s="2328"/>
      <c r="P29" s="2329"/>
      <c r="Q29" s="2328">
        <v>1</v>
      </c>
      <c r="R29" s="2329"/>
      <c r="S29" s="2328">
        <v>2</v>
      </c>
      <c r="T29" s="2329"/>
      <c r="U29" s="2330">
        <v>1</v>
      </c>
      <c r="V29" s="2330">
        <v>1</v>
      </c>
      <c r="W29" s="2331">
        <v>4</v>
      </c>
      <c r="X29" s="2318">
        <f t="shared" si="1"/>
        <v>17</v>
      </c>
    </row>
    <row r="30" spans="2:24" ht="25.5" customHeight="1">
      <c r="B30" s="2282">
        <v>25</v>
      </c>
      <c r="C30" s="2332">
        <v>2</v>
      </c>
      <c r="D30" s="2333"/>
      <c r="E30" s="2334"/>
      <c r="F30" s="2333"/>
      <c r="G30" s="2334"/>
      <c r="H30" s="2333"/>
      <c r="I30" s="2334">
        <v>1</v>
      </c>
      <c r="J30" s="2333"/>
      <c r="K30" s="2334">
        <v>1</v>
      </c>
      <c r="L30" s="2333"/>
      <c r="M30" s="2334">
        <v>2</v>
      </c>
      <c r="N30" s="2333"/>
      <c r="O30" s="2334"/>
      <c r="P30" s="2333"/>
      <c r="Q30" s="2334"/>
      <c r="R30" s="2333"/>
      <c r="S30" s="2334">
        <v>2</v>
      </c>
      <c r="T30" s="2333"/>
      <c r="U30" s="2335">
        <v>1</v>
      </c>
      <c r="V30" s="2335">
        <v>3</v>
      </c>
      <c r="W30" s="2336">
        <v>7</v>
      </c>
      <c r="X30" s="2337">
        <f t="shared" si="1"/>
        <v>19</v>
      </c>
    </row>
    <row r="31" spans="2:25" s="2084" customFormat="1" ht="25.5" customHeight="1">
      <c r="B31" s="2338" t="s">
        <v>37</v>
      </c>
      <c r="C31" s="2339">
        <f>SUM(C21:D30)</f>
        <v>8</v>
      </c>
      <c r="D31" s="2340"/>
      <c r="E31" s="2341">
        <f>SUM(E21:F30)</f>
        <v>11</v>
      </c>
      <c r="F31" s="2340"/>
      <c r="G31" s="2341">
        <f>SUM(G21:H30)</f>
        <v>9</v>
      </c>
      <c r="H31" s="2340"/>
      <c r="I31" s="2341">
        <f>SUM(I21:J30)</f>
        <v>18</v>
      </c>
      <c r="J31" s="2340"/>
      <c r="K31" s="2341">
        <f>SUM(K21:L30)</f>
        <v>16</v>
      </c>
      <c r="L31" s="2340"/>
      <c r="M31" s="2341">
        <f>SUM(M21:N30)</f>
        <v>12</v>
      </c>
      <c r="N31" s="2340"/>
      <c r="O31" s="2341">
        <f>SUM(O21:P30)</f>
        <v>3</v>
      </c>
      <c r="P31" s="2340"/>
      <c r="Q31" s="2341">
        <f>SUM(Q21:R30)</f>
        <v>8</v>
      </c>
      <c r="R31" s="2340"/>
      <c r="S31" s="2341">
        <f>SUM(S21:T30)</f>
        <v>17</v>
      </c>
      <c r="T31" s="2340"/>
      <c r="U31" s="2342">
        <f>SUM(U21:U30)</f>
        <v>7</v>
      </c>
      <c r="V31" s="2342">
        <f>SUM(V21:V30)</f>
        <v>10</v>
      </c>
      <c r="W31" s="2343">
        <f>SUM(W21:W30)</f>
        <v>38</v>
      </c>
      <c r="X31" s="2344">
        <f>SUM(C31:W31)</f>
        <v>157</v>
      </c>
      <c r="Y31" s="2345"/>
    </row>
  </sheetData>
  <sheetProtection/>
  <mergeCells count="137">
    <mergeCell ref="S31:T31"/>
    <mergeCell ref="Q30:R30"/>
    <mergeCell ref="S30:T30"/>
    <mergeCell ref="C31:D31"/>
    <mergeCell ref="E31:F31"/>
    <mergeCell ref="G31:H31"/>
    <mergeCell ref="I31:J31"/>
    <mergeCell ref="K31:L31"/>
    <mergeCell ref="M31:N31"/>
    <mergeCell ref="O31:P31"/>
    <mergeCell ref="Q31:R31"/>
    <mergeCell ref="O29:P29"/>
    <mergeCell ref="Q29:R29"/>
    <mergeCell ref="S29:T29"/>
    <mergeCell ref="C30:D30"/>
    <mergeCell ref="E30:F30"/>
    <mergeCell ref="G30:H30"/>
    <mergeCell ref="I30:J30"/>
    <mergeCell ref="K30:L30"/>
    <mergeCell ref="M30:N30"/>
    <mergeCell ref="O30:P30"/>
    <mergeCell ref="C29:D29"/>
    <mergeCell ref="E29:F29"/>
    <mergeCell ref="G29:H29"/>
    <mergeCell ref="I29:J29"/>
    <mergeCell ref="K29:L29"/>
    <mergeCell ref="M29:N29"/>
    <mergeCell ref="S27:T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Q26:R26"/>
    <mergeCell ref="S26:T26"/>
    <mergeCell ref="C27:D27"/>
    <mergeCell ref="E27:F27"/>
    <mergeCell ref="G27:H27"/>
    <mergeCell ref="I27:J27"/>
    <mergeCell ref="K27:L27"/>
    <mergeCell ref="M27:N27"/>
    <mergeCell ref="O27:P27"/>
    <mergeCell ref="Q27:R27"/>
    <mergeCell ref="O25:P25"/>
    <mergeCell ref="Q25:R25"/>
    <mergeCell ref="S25:T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S23:T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Q22:R22"/>
    <mergeCell ref="S22:T22"/>
    <mergeCell ref="C23:D23"/>
    <mergeCell ref="E23:F23"/>
    <mergeCell ref="G23:H23"/>
    <mergeCell ref="I23:J23"/>
    <mergeCell ref="K23:L23"/>
    <mergeCell ref="M23:N23"/>
    <mergeCell ref="O23:P23"/>
    <mergeCell ref="Q23:R23"/>
    <mergeCell ref="O21:P21"/>
    <mergeCell ref="Q21:R21"/>
    <mergeCell ref="S21:T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Q19:R20"/>
    <mergeCell ref="S19:T20"/>
    <mergeCell ref="U19:U20"/>
    <mergeCell ref="V19:V20"/>
    <mergeCell ref="W19:W20"/>
    <mergeCell ref="X19:X20"/>
    <mergeCell ref="U14:V14"/>
    <mergeCell ref="U15:V15"/>
    <mergeCell ref="U16:V16"/>
    <mergeCell ref="C19:D20"/>
    <mergeCell ref="E19:F20"/>
    <mergeCell ref="G19:H20"/>
    <mergeCell ref="I19:J20"/>
    <mergeCell ref="K19:L20"/>
    <mergeCell ref="M19:N20"/>
    <mergeCell ref="O19:P20"/>
    <mergeCell ref="U8:V8"/>
    <mergeCell ref="U9:V9"/>
    <mergeCell ref="U10:V10"/>
    <mergeCell ref="U11:V11"/>
    <mergeCell ref="U12:V12"/>
    <mergeCell ref="U13:V13"/>
    <mergeCell ref="O4:P4"/>
    <mergeCell ref="Q4:R4"/>
    <mergeCell ref="S4:V4"/>
    <mergeCell ref="U5:V5"/>
    <mergeCell ref="U6:V6"/>
    <mergeCell ref="U7:V7"/>
    <mergeCell ref="B3:B5"/>
    <mergeCell ref="C3:C5"/>
    <mergeCell ref="D3:L3"/>
    <mergeCell ref="M3:R3"/>
    <mergeCell ref="S3:V3"/>
    <mergeCell ref="D4:F4"/>
    <mergeCell ref="G4:H4"/>
    <mergeCell ref="I4:J4"/>
    <mergeCell ref="K4:L4"/>
    <mergeCell ref="M4:N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P102"/>
  <sheetViews>
    <sheetView zoomScaleSheetLayoutView="100" zoomScalePageLayoutView="0" workbookViewId="0" topLeftCell="A1">
      <pane xSplit="3" ySplit="3" topLeftCell="D4" activePane="bottomRight" state="frozen"/>
      <selection pane="topLeft" activeCell="I57" sqref="I57"/>
      <selection pane="topRight" activeCell="I57" sqref="I57"/>
      <selection pane="bottomLeft" activeCell="I57" sqref="I57"/>
      <selection pane="bottomRight" activeCell="I57" sqref="I57"/>
    </sheetView>
  </sheetViews>
  <sheetFormatPr defaultColWidth="8.796875" defaultRowHeight="14.25"/>
  <cols>
    <col min="1" max="1" width="2.09765625" style="101" customWidth="1"/>
    <col min="2" max="2" width="4.59765625" style="101" customWidth="1"/>
    <col min="3" max="3" width="20.3984375" style="101" customWidth="1"/>
    <col min="4" max="13" width="5.09765625" style="101" customWidth="1"/>
    <col min="14" max="14" width="6.59765625" style="101" customWidth="1"/>
    <col min="15" max="16384" width="9" style="101" customWidth="1"/>
  </cols>
  <sheetData>
    <row r="1" spans="2:14" ht="22.5" customHeight="1">
      <c r="B1" s="177" t="s">
        <v>975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</row>
    <row r="2" spans="2:14" ht="16.5" customHeight="1">
      <c r="B2" s="1622"/>
      <c r="C2" s="538" t="s">
        <v>976</v>
      </c>
      <c r="D2" s="2346" t="s">
        <v>977</v>
      </c>
      <c r="E2" s="1611" t="s">
        <v>978</v>
      </c>
      <c r="F2" s="1611" t="s">
        <v>979</v>
      </c>
      <c r="G2" s="1611" t="s">
        <v>980</v>
      </c>
      <c r="H2" s="1611" t="s">
        <v>981</v>
      </c>
      <c r="I2" s="1611" t="s">
        <v>982</v>
      </c>
      <c r="J2" s="1611" t="s">
        <v>983</v>
      </c>
      <c r="K2" s="1611" t="s">
        <v>984</v>
      </c>
      <c r="L2" s="1611" t="s">
        <v>985</v>
      </c>
      <c r="M2" s="1611" t="s">
        <v>986</v>
      </c>
      <c r="N2" s="2347" t="s">
        <v>37</v>
      </c>
    </row>
    <row r="3" spans="2:14" ht="16.5" customHeight="1">
      <c r="B3" s="634" t="s">
        <v>987</v>
      </c>
      <c r="C3" s="1615"/>
      <c r="D3" s="2348"/>
      <c r="E3" s="2349"/>
      <c r="F3" s="2349"/>
      <c r="G3" s="2349"/>
      <c r="H3" s="2349"/>
      <c r="I3" s="2349"/>
      <c r="J3" s="2349"/>
      <c r="K3" s="2349"/>
      <c r="L3" s="2349"/>
      <c r="M3" s="2349"/>
      <c r="N3" s="2350"/>
    </row>
    <row r="4" spans="2:14" ht="12.75" customHeight="1">
      <c r="B4" s="787"/>
      <c r="C4" s="2055" t="s">
        <v>988</v>
      </c>
      <c r="D4" s="92"/>
      <c r="E4" s="92"/>
      <c r="F4" s="92"/>
      <c r="G4" s="92"/>
      <c r="H4" s="2351"/>
      <c r="I4" s="92"/>
      <c r="J4" s="92"/>
      <c r="K4" s="2048"/>
      <c r="L4" s="2048"/>
      <c r="M4" s="2352"/>
      <c r="N4" s="2353">
        <f>SUM(D4:M4)</f>
        <v>0</v>
      </c>
    </row>
    <row r="5" spans="2:14" ht="12.75" customHeight="1">
      <c r="B5" s="787"/>
      <c r="C5" s="2055" t="s">
        <v>989</v>
      </c>
      <c r="D5" s="92"/>
      <c r="E5" s="92"/>
      <c r="F5" s="92"/>
      <c r="G5" s="92"/>
      <c r="H5" s="2351"/>
      <c r="I5" s="92"/>
      <c r="J5" s="92"/>
      <c r="K5" s="92"/>
      <c r="L5" s="92"/>
      <c r="M5" s="172"/>
      <c r="N5" s="2353">
        <f aca="true" t="shared" si="0" ref="N5:N59">SUM(D5:M5)</f>
        <v>0</v>
      </c>
    </row>
    <row r="6" spans="2:14" ht="12.75" customHeight="1">
      <c r="B6" s="787"/>
      <c r="C6" s="2055" t="s">
        <v>990</v>
      </c>
      <c r="D6" s="92"/>
      <c r="E6" s="92"/>
      <c r="F6" s="92"/>
      <c r="G6" s="92"/>
      <c r="H6" s="2351"/>
      <c r="I6" s="92"/>
      <c r="J6" s="92"/>
      <c r="K6" s="92"/>
      <c r="L6" s="92"/>
      <c r="M6" s="172"/>
      <c r="N6" s="2353">
        <f t="shared" si="0"/>
        <v>0</v>
      </c>
    </row>
    <row r="7" spans="2:14" ht="12.75" customHeight="1">
      <c r="B7" s="787"/>
      <c r="C7" s="2055" t="s">
        <v>989</v>
      </c>
      <c r="D7" s="92"/>
      <c r="E7" s="92"/>
      <c r="F7" s="92"/>
      <c r="G7" s="92"/>
      <c r="H7" s="2351"/>
      <c r="I7" s="92"/>
      <c r="J7" s="92"/>
      <c r="K7" s="92"/>
      <c r="L7" s="92"/>
      <c r="M7" s="172"/>
      <c r="N7" s="2353">
        <f t="shared" si="0"/>
        <v>0</v>
      </c>
    </row>
    <row r="8" spans="2:14" ht="12.75" customHeight="1">
      <c r="B8" s="787"/>
      <c r="C8" s="2055" t="s">
        <v>991</v>
      </c>
      <c r="D8" s="92"/>
      <c r="E8" s="92"/>
      <c r="F8" s="92"/>
      <c r="G8" s="92"/>
      <c r="H8" s="2351"/>
      <c r="I8" s="92"/>
      <c r="J8" s="92"/>
      <c r="K8" s="92"/>
      <c r="L8" s="92"/>
      <c r="M8" s="172"/>
      <c r="N8" s="2353">
        <f t="shared" si="0"/>
        <v>0</v>
      </c>
    </row>
    <row r="9" spans="2:14" ht="12.75" customHeight="1">
      <c r="B9" s="787"/>
      <c r="C9" s="2055" t="s">
        <v>989</v>
      </c>
      <c r="D9" s="92"/>
      <c r="E9" s="92"/>
      <c r="F9" s="92"/>
      <c r="G9" s="92"/>
      <c r="H9" s="2351"/>
      <c r="I9" s="92"/>
      <c r="J9" s="92"/>
      <c r="K9" s="92"/>
      <c r="L9" s="92"/>
      <c r="M9" s="172"/>
      <c r="N9" s="2353">
        <f t="shared" si="0"/>
        <v>0</v>
      </c>
    </row>
    <row r="10" spans="2:14" ht="12.75" customHeight="1">
      <c r="B10" s="787"/>
      <c r="C10" s="2055" t="s">
        <v>992</v>
      </c>
      <c r="D10" s="92"/>
      <c r="E10" s="92"/>
      <c r="F10" s="92">
        <v>1</v>
      </c>
      <c r="G10" s="92"/>
      <c r="H10" s="2351"/>
      <c r="I10" s="92"/>
      <c r="J10" s="92"/>
      <c r="K10" s="92">
        <v>1</v>
      </c>
      <c r="L10" s="92"/>
      <c r="M10" s="172"/>
      <c r="N10" s="2353">
        <f t="shared" si="0"/>
        <v>2</v>
      </c>
    </row>
    <row r="11" spans="2:14" ht="12.75" customHeight="1">
      <c r="B11" s="687"/>
      <c r="C11" s="2055" t="s">
        <v>993</v>
      </c>
      <c r="D11" s="92">
        <v>4</v>
      </c>
      <c r="E11" s="92">
        <v>7</v>
      </c>
      <c r="F11" s="92">
        <v>9</v>
      </c>
      <c r="G11" s="92">
        <v>9</v>
      </c>
      <c r="H11" s="2351">
        <v>8</v>
      </c>
      <c r="I11" s="92">
        <v>12</v>
      </c>
      <c r="J11" s="92">
        <v>4</v>
      </c>
      <c r="K11" s="92">
        <v>7</v>
      </c>
      <c r="L11" s="92">
        <v>7</v>
      </c>
      <c r="M11" s="172">
        <v>6</v>
      </c>
      <c r="N11" s="2353">
        <f t="shared" si="0"/>
        <v>73</v>
      </c>
    </row>
    <row r="12" spans="2:14" ht="12.75" customHeight="1">
      <c r="B12" s="688"/>
      <c r="C12" s="2099" t="s">
        <v>994</v>
      </c>
      <c r="D12" s="2098">
        <v>21</v>
      </c>
      <c r="E12" s="2098">
        <v>17</v>
      </c>
      <c r="F12" s="2098">
        <v>15</v>
      </c>
      <c r="G12" s="2098">
        <v>19</v>
      </c>
      <c r="H12" s="1654">
        <v>16</v>
      </c>
      <c r="I12" s="98">
        <v>18</v>
      </c>
      <c r="J12" s="2098">
        <v>30</v>
      </c>
      <c r="K12" s="2354">
        <v>31</v>
      </c>
      <c r="L12" s="2354">
        <v>28</v>
      </c>
      <c r="M12" s="292">
        <v>27</v>
      </c>
      <c r="N12" s="2355">
        <f t="shared" si="0"/>
        <v>222</v>
      </c>
    </row>
    <row r="13" spans="2:14" ht="12.75" customHeight="1">
      <c r="B13" s="2356" t="s">
        <v>995</v>
      </c>
      <c r="C13" s="2357" t="s">
        <v>996</v>
      </c>
      <c r="D13" s="2358">
        <v>1</v>
      </c>
      <c r="E13" s="2358"/>
      <c r="F13" s="2358"/>
      <c r="G13" s="2358"/>
      <c r="H13" s="1780"/>
      <c r="I13" s="2048">
        <v>1</v>
      </c>
      <c r="J13" s="2358"/>
      <c r="K13" s="2358"/>
      <c r="L13" s="2358"/>
      <c r="M13" s="2359"/>
      <c r="N13" s="2360">
        <f t="shared" si="0"/>
        <v>2</v>
      </c>
    </row>
    <row r="14" spans="2:14" ht="12.75" customHeight="1">
      <c r="B14" s="2361" t="s">
        <v>997</v>
      </c>
      <c r="C14" s="2073" t="s">
        <v>998</v>
      </c>
      <c r="D14" s="98"/>
      <c r="E14" s="98"/>
      <c r="F14" s="98"/>
      <c r="G14" s="98"/>
      <c r="H14" s="2362"/>
      <c r="I14" s="98"/>
      <c r="J14" s="98"/>
      <c r="K14" s="98"/>
      <c r="L14" s="98"/>
      <c r="M14" s="2363"/>
      <c r="N14" s="2355">
        <f t="shared" si="0"/>
        <v>0</v>
      </c>
    </row>
    <row r="15" spans="2:14" ht="12.75" customHeight="1">
      <c r="B15" s="2356" t="s">
        <v>999</v>
      </c>
      <c r="C15" s="2049" t="s">
        <v>1000</v>
      </c>
      <c r="D15" s="2048"/>
      <c r="E15" s="2048"/>
      <c r="F15" s="2048"/>
      <c r="G15" s="2048"/>
      <c r="H15" s="2364"/>
      <c r="I15" s="2048"/>
      <c r="J15" s="2048"/>
      <c r="K15" s="2048"/>
      <c r="L15" s="2048"/>
      <c r="M15" s="2352"/>
      <c r="N15" s="2360">
        <f t="shared" si="0"/>
        <v>0</v>
      </c>
    </row>
    <row r="16" spans="2:14" ht="12.75" customHeight="1">
      <c r="B16" s="2361" t="s">
        <v>1001</v>
      </c>
      <c r="C16" s="2099" t="s">
        <v>1002</v>
      </c>
      <c r="D16" s="2098">
        <v>1</v>
      </c>
      <c r="E16" s="2098"/>
      <c r="F16" s="2098"/>
      <c r="G16" s="2098"/>
      <c r="H16" s="1654">
        <v>1</v>
      </c>
      <c r="I16" s="98">
        <v>2</v>
      </c>
      <c r="J16" s="2098"/>
      <c r="K16" s="2098"/>
      <c r="L16" s="2098"/>
      <c r="M16" s="2365"/>
      <c r="N16" s="2355">
        <f t="shared" si="0"/>
        <v>4</v>
      </c>
    </row>
    <row r="17" spans="2:14" ht="12.75" customHeight="1">
      <c r="B17" s="788" t="s">
        <v>1003</v>
      </c>
      <c r="C17" s="2357" t="s">
        <v>1004</v>
      </c>
      <c r="D17" s="2358">
        <v>3</v>
      </c>
      <c r="E17" s="2358">
        <v>2</v>
      </c>
      <c r="F17" s="2358">
        <v>3</v>
      </c>
      <c r="G17" s="2358">
        <v>3</v>
      </c>
      <c r="H17" s="1780">
        <v>3</v>
      </c>
      <c r="I17" s="2048">
        <v>2</v>
      </c>
      <c r="J17" s="2358">
        <v>2</v>
      </c>
      <c r="K17" s="2358">
        <v>2</v>
      </c>
      <c r="L17" s="2358">
        <v>3</v>
      </c>
      <c r="M17" s="2359">
        <v>5</v>
      </c>
      <c r="N17" s="2360">
        <f t="shared" si="0"/>
        <v>28</v>
      </c>
    </row>
    <row r="18" spans="2:14" ht="12.75" customHeight="1">
      <c r="B18" s="787"/>
      <c r="C18" s="2055" t="s">
        <v>1005</v>
      </c>
      <c r="D18" s="92">
        <v>31</v>
      </c>
      <c r="E18" s="92">
        <v>30</v>
      </c>
      <c r="F18" s="92">
        <v>32</v>
      </c>
      <c r="G18" s="92">
        <v>31</v>
      </c>
      <c r="H18" s="2351">
        <v>31</v>
      </c>
      <c r="I18" s="92">
        <v>32</v>
      </c>
      <c r="J18" s="92">
        <v>32</v>
      </c>
      <c r="K18" s="92">
        <v>31</v>
      </c>
      <c r="L18" s="92">
        <v>31</v>
      </c>
      <c r="M18" s="172">
        <v>33</v>
      </c>
      <c r="N18" s="2353">
        <f t="shared" si="0"/>
        <v>314</v>
      </c>
    </row>
    <row r="19" spans="2:14" ht="12.75" customHeight="1">
      <c r="B19" s="787"/>
      <c r="C19" s="2055" t="s">
        <v>1006</v>
      </c>
      <c r="D19" s="92">
        <v>1</v>
      </c>
      <c r="E19" s="92">
        <v>1</v>
      </c>
      <c r="F19" s="92">
        <v>1</v>
      </c>
      <c r="G19" s="92">
        <v>1</v>
      </c>
      <c r="H19" s="2351">
        <v>1</v>
      </c>
      <c r="I19" s="92">
        <v>1</v>
      </c>
      <c r="J19" s="92">
        <v>1</v>
      </c>
      <c r="K19" s="92">
        <v>1</v>
      </c>
      <c r="L19" s="92">
        <v>1</v>
      </c>
      <c r="M19" s="172">
        <v>1</v>
      </c>
      <c r="N19" s="2353">
        <f t="shared" si="0"/>
        <v>10</v>
      </c>
    </row>
    <row r="20" spans="2:14" ht="12.75" customHeight="1">
      <c r="B20" s="787"/>
      <c r="C20" s="2055" t="s">
        <v>1007</v>
      </c>
      <c r="D20" s="92"/>
      <c r="E20" s="92"/>
      <c r="F20" s="92"/>
      <c r="G20" s="92"/>
      <c r="H20" s="2351"/>
      <c r="I20" s="92"/>
      <c r="J20" s="92"/>
      <c r="K20" s="92"/>
      <c r="L20" s="92"/>
      <c r="M20" s="172">
        <v>2</v>
      </c>
      <c r="N20" s="2353">
        <f t="shared" si="0"/>
        <v>2</v>
      </c>
    </row>
    <row r="21" spans="2:14" ht="12.75" customHeight="1">
      <c r="B21" s="787"/>
      <c r="C21" s="2055" t="s">
        <v>1008</v>
      </c>
      <c r="D21" s="92"/>
      <c r="E21" s="92"/>
      <c r="F21" s="92"/>
      <c r="G21" s="92"/>
      <c r="H21" s="2351"/>
      <c r="I21" s="92"/>
      <c r="J21" s="92"/>
      <c r="K21" s="92"/>
      <c r="L21" s="92"/>
      <c r="M21" s="172"/>
      <c r="N21" s="2353">
        <f t="shared" si="0"/>
        <v>0</v>
      </c>
    </row>
    <row r="22" spans="2:14" ht="12.75" customHeight="1">
      <c r="B22" s="787"/>
      <c r="C22" s="2055" t="s">
        <v>1009</v>
      </c>
      <c r="D22" s="92"/>
      <c r="E22" s="92"/>
      <c r="F22" s="92"/>
      <c r="G22" s="92"/>
      <c r="H22" s="2351"/>
      <c r="I22" s="92"/>
      <c r="J22" s="92"/>
      <c r="K22" s="92"/>
      <c r="L22" s="92"/>
      <c r="M22" s="172"/>
      <c r="N22" s="2353">
        <f t="shared" si="0"/>
        <v>0</v>
      </c>
    </row>
    <row r="23" spans="2:14" ht="12.75" customHeight="1">
      <c r="B23" s="787"/>
      <c r="C23" s="2055" t="s">
        <v>1010</v>
      </c>
      <c r="D23" s="92"/>
      <c r="E23" s="92"/>
      <c r="F23" s="92"/>
      <c r="G23" s="92"/>
      <c r="H23" s="2351"/>
      <c r="I23" s="92"/>
      <c r="J23" s="92"/>
      <c r="K23" s="92"/>
      <c r="L23" s="92"/>
      <c r="M23" s="172"/>
      <c r="N23" s="2353">
        <f t="shared" si="0"/>
        <v>0</v>
      </c>
    </row>
    <row r="24" spans="2:14" ht="12.75" customHeight="1">
      <c r="B24" s="787"/>
      <c r="C24" s="2055" t="s">
        <v>1011</v>
      </c>
      <c r="D24" s="92"/>
      <c r="E24" s="92"/>
      <c r="F24" s="92"/>
      <c r="G24" s="92"/>
      <c r="H24" s="2351"/>
      <c r="I24" s="92"/>
      <c r="J24" s="92"/>
      <c r="K24" s="92"/>
      <c r="L24" s="92"/>
      <c r="M24" s="172"/>
      <c r="N24" s="2353">
        <f t="shared" si="0"/>
        <v>0</v>
      </c>
    </row>
    <row r="25" spans="2:14" ht="12.75" customHeight="1">
      <c r="B25" s="787"/>
      <c r="C25" s="2055" t="s">
        <v>1012</v>
      </c>
      <c r="D25" s="92"/>
      <c r="E25" s="92"/>
      <c r="F25" s="92"/>
      <c r="G25" s="92">
        <v>1</v>
      </c>
      <c r="H25" s="2351">
        <v>1</v>
      </c>
      <c r="I25" s="92"/>
      <c r="J25" s="92"/>
      <c r="K25" s="92"/>
      <c r="L25" s="92"/>
      <c r="M25" s="172"/>
      <c r="N25" s="2353">
        <f t="shared" si="0"/>
        <v>2</v>
      </c>
    </row>
    <row r="26" spans="2:14" ht="12.75" customHeight="1">
      <c r="B26" s="787"/>
      <c r="C26" s="2366" t="s">
        <v>1013</v>
      </c>
      <c r="D26" s="2354">
        <v>1</v>
      </c>
      <c r="E26" s="2354">
        <v>1</v>
      </c>
      <c r="F26" s="2354"/>
      <c r="G26" s="2354"/>
      <c r="H26" s="1646"/>
      <c r="I26" s="108"/>
      <c r="J26" s="2354"/>
      <c r="K26" s="2354"/>
      <c r="L26" s="2354"/>
      <c r="M26" s="292"/>
      <c r="N26" s="2367">
        <f t="shared" si="0"/>
        <v>2</v>
      </c>
    </row>
    <row r="27" spans="2:14" ht="12.75" customHeight="1">
      <c r="B27" s="688"/>
      <c r="C27" s="2073" t="s">
        <v>1014</v>
      </c>
      <c r="D27" s="98"/>
      <c r="E27" s="98"/>
      <c r="F27" s="98">
        <v>1</v>
      </c>
      <c r="G27" s="98">
        <v>1</v>
      </c>
      <c r="H27" s="2362">
        <v>2</v>
      </c>
      <c r="I27" s="98">
        <v>1</v>
      </c>
      <c r="J27" s="98">
        <v>1</v>
      </c>
      <c r="K27" s="98"/>
      <c r="L27" s="98"/>
      <c r="M27" s="2363">
        <v>1</v>
      </c>
      <c r="N27" s="2355">
        <f t="shared" si="0"/>
        <v>7</v>
      </c>
    </row>
    <row r="28" spans="2:14" ht="12.75" customHeight="1">
      <c r="B28" s="788" t="s">
        <v>1015</v>
      </c>
      <c r="C28" s="2366" t="s">
        <v>1010</v>
      </c>
      <c r="D28" s="2354">
        <v>13</v>
      </c>
      <c r="E28" s="2354">
        <v>10</v>
      </c>
      <c r="F28" s="2354">
        <v>10</v>
      </c>
      <c r="G28" s="2354">
        <v>9</v>
      </c>
      <c r="H28" s="1646">
        <v>20</v>
      </c>
      <c r="I28" s="102">
        <v>8</v>
      </c>
      <c r="J28" s="2354">
        <v>16</v>
      </c>
      <c r="K28" s="2354">
        <v>19</v>
      </c>
      <c r="L28" s="2354">
        <v>11</v>
      </c>
      <c r="M28" s="292">
        <v>4</v>
      </c>
      <c r="N28" s="2360">
        <f t="shared" si="0"/>
        <v>120</v>
      </c>
    </row>
    <row r="29" spans="2:14" ht="12.75" customHeight="1">
      <c r="B29" s="787"/>
      <c r="C29" s="2055" t="s">
        <v>1005</v>
      </c>
      <c r="D29" s="92">
        <v>169</v>
      </c>
      <c r="E29" s="92">
        <v>186</v>
      </c>
      <c r="F29" s="92">
        <v>185</v>
      </c>
      <c r="G29" s="92">
        <v>196</v>
      </c>
      <c r="H29" s="2351">
        <v>177</v>
      </c>
      <c r="I29" s="92">
        <v>177</v>
      </c>
      <c r="J29" s="92">
        <v>190</v>
      </c>
      <c r="K29" s="92">
        <v>193</v>
      </c>
      <c r="L29" s="92">
        <v>133</v>
      </c>
      <c r="M29" s="172">
        <v>181</v>
      </c>
      <c r="N29" s="2353">
        <f t="shared" si="0"/>
        <v>1787</v>
      </c>
    </row>
    <row r="30" spans="2:14" ht="12.75" customHeight="1">
      <c r="B30" s="787"/>
      <c r="C30" s="2055" t="s">
        <v>1006</v>
      </c>
      <c r="D30" s="92">
        <v>1</v>
      </c>
      <c r="E30" s="92">
        <v>1</v>
      </c>
      <c r="F30" s="92">
        <v>1</v>
      </c>
      <c r="G30" s="92">
        <v>1</v>
      </c>
      <c r="H30" s="2351">
        <v>1</v>
      </c>
      <c r="I30" s="92">
        <v>1</v>
      </c>
      <c r="J30" s="92">
        <v>1</v>
      </c>
      <c r="K30" s="92">
        <v>1</v>
      </c>
      <c r="L30" s="92">
        <v>1</v>
      </c>
      <c r="M30" s="172">
        <v>1</v>
      </c>
      <c r="N30" s="2353">
        <f t="shared" si="0"/>
        <v>10</v>
      </c>
    </row>
    <row r="31" spans="2:14" ht="12.75" customHeight="1">
      <c r="B31" s="787"/>
      <c r="C31" s="2055" t="s">
        <v>1007</v>
      </c>
      <c r="D31" s="92">
        <v>3</v>
      </c>
      <c r="E31" s="92">
        <v>3</v>
      </c>
      <c r="F31" s="92">
        <v>2</v>
      </c>
      <c r="G31" s="92">
        <v>2</v>
      </c>
      <c r="H31" s="2351">
        <v>2</v>
      </c>
      <c r="I31" s="92">
        <v>2</v>
      </c>
      <c r="J31" s="92">
        <v>2</v>
      </c>
      <c r="K31" s="92">
        <v>2</v>
      </c>
      <c r="L31" s="92">
        <v>2</v>
      </c>
      <c r="M31" s="172">
        <v>2</v>
      </c>
      <c r="N31" s="2353">
        <f t="shared" si="0"/>
        <v>22</v>
      </c>
    </row>
    <row r="32" spans="2:14" ht="12.75" customHeight="1">
      <c r="B32" s="787"/>
      <c r="C32" s="2055" t="s">
        <v>1004</v>
      </c>
      <c r="D32" s="92"/>
      <c r="E32" s="92"/>
      <c r="F32" s="92"/>
      <c r="G32" s="92"/>
      <c r="H32" s="2351"/>
      <c r="I32" s="92"/>
      <c r="J32" s="92"/>
      <c r="K32" s="92"/>
      <c r="L32" s="92"/>
      <c r="M32" s="172"/>
      <c r="N32" s="2353">
        <f t="shared" si="0"/>
        <v>0</v>
      </c>
    </row>
    <row r="33" spans="2:14" ht="12.75" customHeight="1">
      <c r="B33" s="787"/>
      <c r="C33" s="2055" t="s">
        <v>1009</v>
      </c>
      <c r="D33" s="92"/>
      <c r="E33" s="92"/>
      <c r="F33" s="92"/>
      <c r="G33" s="92"/>
      <c r="H33" s="2351"/>
      <c r="I33" s="92"/>
      <c r="J33" s="92"/>
      <c r="K33" s="92"/>
      <c r="L33" s="92"/>
      <c r="M33" s="172"/>
      <c r="N33" s="2353">
        <f t="shared" si="0"/>
        <v>0</v>
      </c>
    </row>
    <row r="34" spans="2:14" ht="12.75" customHeight="1">
      <c r="B34" s="787"/>
      <c r="C34" s="2055" t="s">
        <v>1016</v>
      </c>
      <c r="D34" s="92"/>
      <c r="E34" s="92"/>
      <c r="F34" s="92">
        <v>10</v>
      </c>
      <c r="G34" s="92"/>
      <c r="H34" s="2351">
        <v>1</v>
      </c>
      <c r="I34" s="92"/>
      <c r="J34" s="92"/>
      <c r="K34" s="92"/>
      <c r="L34" s="92"/>
      <c r="M34" s="172">
        <v>1</v>
      </c>
      <c r="N34" s="2353">
        <f t="shared" si="0"/>
        <v>12</v>
      </c>
    </row>
    <row r="35" spans="2:14" ht="12.75" customHeight="1">
      <c r="B35" s="787"/>
      <c r="C35" s="2055" t="s">
        <v>1017</v>
      </c>
      <c r="D35" s="92"/>
      <c r="E35" s="92"/>
      <c r="F35" s="92"/>
      <c r="G35" s="92"/>
      <c r="H35" s="2351"/>
      <c r="I35" s="92"/>
      <c r="J35" s="92"/>
      <c r="K35" s="92"/>
      <c r="L35" s="92"/>
      <c r="M35" s="172"/>
      <c r="N35" s="2353">
        <f t="shared" si="0"/>
        <v>0</v>
      </c>
    </row>
    <row r="36" spans="2:16" ht="12.75" customHeight="1">
      <c r="B36" s="787"/>
      <c r="C36" s="2055" t="s">
        <v>1018</v>
      </c>
      <c r="D36" s="92">
        <v>77</v>
      </c>
      <c r="E36" s="92">
        <v>77</v>
      </c>
      <c r="F36" s="92">
        <v>77</v>
      </c>
      <c r="G36" s="92">
        <v>77</v>
      </c>
      <c r="H36" s="2351">
        <v>77</v>
      </c>
      <c r="I36" s="92">
        <v>77</v>
      </c>
      <c r="J36" s="92">
        <v>77</v>
      </c>
      <c r="K36" s="92">
        <v>77</v>
      </c>
      <c r="L36" s="92">
        <v>76</v>
      </c>
      <c r="M36" s="172">
        <v>77</v>
      </c>
      <c r="N36" s="2353">
        <f t="shared" si="0"/>
        <v>769</v>
      </c>
      <c r="P36" s="1410"/>
    </row>
    <row r="37" spans="2:14" ht="12.75" customHeight="1">
      <c r="B37" s="1462"/>
      <c r="C37" s="2099" t="s">
        <v>1019</v>
      </c>
      <c r="D37" s="2098">
        <v>2</v>
      </c>
      <c r="E37" s="2098">
        <v>2</v>
      </c>
      <c r="F37" s="2098">
        <v>2</v>
      </c>
      <c r="G37" s="2098">
        <v>2</v>
      </c>
      <c r="H37" s="1654">
        <v>2</v>
      </c>
      <c r="I37" s="98">
        <v>2</v>
      </c>
      <c r="J37" s="2098">
        <v>2</v>
      </c>
      <c r="K37" s="2098">
        <v>2</v>
      </c>
      <c r="L37" s="2098">
        <v>2</v>
      </c>
      <c r="M37" s="2365">
        <v>1</v>
      </c>
      <c r="N37" s="2355">
        <f t="shared" si="0"/>
        <v>19</v>
      </c>
    </row>
    <row r="38" spans="2:14" ht="12.75" customHeight="1">
      <c r="B38" s="2368" t="s">
        <v>1020</v>
      </c>
      <c r="C38" s="2049" t="s">
        <v>1008</v>
      </c>
      <c r="D38" s="2048"/>
      <c r="E38" s="2048"/>
      <c r="F38" s="2048">
        <v>1</v>
      </c>
      <c r="G38" s="2048"/>
      <c r="H38" s="2364"/>
      <c r="I38" s="2048"/>
      <c r="J38" s="2048"/>
      <c r="K38" s="2048"/>
      <c r="L38" s="2048"/>
      <c r="M38" s="2352">
        <v>1</v>
      </c>
      <c r="N38" s="2360">
        <f t="shared" si="0"/>
        <v>2</v>
      </c>
    </row>
    <row r="39" spans="2:14" ht="12.75" customHeight="1">
      <c r="B39" s="2369"/>
      <c r="C39" s="2366" t="s">
        <v>1010</v>
      </c>
      <c r="D39" s="2354">
        <v>9</v>
      </c>
      <c r="E39" s="2354">
        <v>9</v>
      </c>
      <c r="F39" s="2354">
        <v>9</v>
      </c>
      <c r="G39" s="2354">
        <v>9</v>
      </c>
      <c r="H39" s="1646">
        <v>9</v>
      </c>
      <c r="I39" s="102">
        <v>9</v>
      </c>
      <c r="J39" s="2354">
        <v>9</v>
      </c>
      <c r="K39" s="2354">
        <v>9</v>
      </c>
      <c r="L39" s="2354">
        <v>9</v>
      </c>
      <c r="M39" s="292">
        <v>9</v>
      </c>
      <c r="N39" s="2353">
        <f t="shared" si="0"/>
        <v>90</v>
      </c>
    </row>
    <row r="40" spans="2:14" ht="12.75" customHeight="1">
      <c r="B40" s="2369"/>
      <c r="C40" s="2055" t="s">
        <v>1021</v>
      </c>
      <c r="D40" s="92">
        <v>21</v>
      </c>
      <c r="E40" s="92">
        <v>21</v>
      </c>
      <c r="F40" s="92">
        <v>21</v>
      </c>
      <c r="G40" s="92">
        <v>21</v>
      </c>
      <c r="H40" s="2351">
        <v>21</v>
      </c>
      <c r="I40" s="92">
        <v>21</v>
      </c>
      <c r="J40" s="92">
        <v>21</v>
      </c>
      <c r="K40" s="92">
        <v>21</v>
      </c>
      <c r="L40" s="92">
        <v>21</v>
      </c>
      <c r="M40" s="172">
        <v>22</v>
      </c>
      <c r="N40" s="2353">
        <f t="shared" si="0"/>
        <v>211</v>
      </c>
    </row>
    <row r="41" spans="2:14" ht="12.75" customHeight="1">
      <c r="B41" s="2369"/>
      <c r="C41" s="2055" t="s">
        <v>1022</v>
      </c>
      <c r="D41" s="92">
        <v>137</v>
      </c>
      <c r="E41" s="92">
        <v>98</v>
      </c>
      <c r="F41" s="92">
        <v>101</v>
      </c>
      <c r="G41" s="92">
        <v>110</v>
      </c>
      <c r="H41" s="2351">
        <v>136</v>
      </c>
      <c r="I41" s="92">
        <v>125</v>
      </c>
      <c r="J41" s="92">
        <v>113</v>
      </c>
      <c r="K41" s="92">
        <v>149</v>
      </c>
      <c r="L41" s="92">
        <v>148</v>
      </c>
      <c r="M41" s="172">
        <v>127</v>
      </c>
      <c r="N41" s="2353">
        <f t="shared" si="0"/>
        <v>1244</v>
      </c>
    </row>
    <row r="42" spans="2:14" ht="12.75" customHeight="1">
      <c r="B42" s="2369"/>
      <c r="C42" s="2055" t="s">
        <v>1006</v>
      </c>
      <c r="D42" s="92">
        <v>1</v>
      </c>
      <c r="E42" s="92">
        <v>1</v>
      </c>
      <c r="F42" s="92">
        <v>1</v>
      </c>
      <c r="G42" s="92">
        <v>1</v>
      </c>
      <c r="H42" s="2351">
        <v>1</v>
      </c>
      <c r="I42" s="92">
        <v>1</v>
      </c>
      <c r="J42" s="92">
        <v>1</v>
      </c>
      <c r="K42" s="92">
        <v>1</v>
      </c>
      <c r="L42" s="92">
        <v>1</v>
      </c>
      <c r="M42" s="172">
        <v>1</v>
      </c>
      <c r="N42" s="2353">
        <f t="shared" si="0"/>
        <v>10</v>
      </c>
    </row>
    <row r="43" spans="2:14" ht="12.75" customHeight="1">
      <c r="B43" s="2369"/>
      <c r="C43" s="2055" t="s">
        <v>1007</v>
      </c>
      <c r="D43" s="92">
        <v>2</v>
      </c>
      <c r="E43" s="92">
        <v>2</v>
      </c>
      <c r="F43" s="92">
        <v>2</v>
      </c>
      <c r="G43" s="92">
        <v>2</v>
      </c>
      <c r="H43" s="2351">
        <v>2</v>
      </c>
      <c r="I43" s="92">
        <v>2</v>
      </c>
      <c r="J43" s="92">
        <v>2</v>
      </c>
      <c r="K43" s="92">
        <v>2</v>
      </c>
      <c r="L43" s="92">
        <v>2</v>
      </c>
      <c r="M43" s="172">
        <v>2</v>
      </c>
      <c r="N43" s="2353">
        <f t="shared" si="0"/>
        <v>20</v>
      </c>
    </row>
    <row r="44" spans="2:14" ht="12.75" customHeight="1">
      <c r="B44" s="2369"/>
      <c r="C44" s="2055" t="s">
        <v>1023</v>
      </c>
      <c r="D44" s="92">
        <v>2</v>
      </c>
      <c r="E44" s="92">
        <v>2</v>
      </c>
      <c r="F44" s="92">
        <v>2</v>
      </c>
      <c r="G44" s="92">
        <v>2</v>
      </c>
      <c r="H44" s="2351">
        <v>2</v>
      </c>
      <c r="I44" s="92">
        <v>2</v>
      </c>
      <c r="J44" s="92">
        <v>2</v>
      </c>
      <c r="K44" s="92">
        <v>2</v>
      </c>
      <c r="L44" s="92">
        <v>2</v>
      </c>
      <c r="M44" s="172">
        <v>2</v>
      </c>
      <c r="N44" s="2353">
        <f t="shared" si="0"/>
        <v>20</v>
      </c>
    </row>
    <row r="45" spans="2:14" ht="12.75" customHeight="1">
      <c r="B45" s="2369"/>
      <c r="C45" s="2370" t="s">
        <v>1024</v>
      </c>
      <c r="D45" s="102"/>
      <c r="E45" s="102"/>
      <c r="F45" s="102"/>
      <c r="G45" s="102"/>
      <c r="H45" s="2371"/>
      <c r="I45" s="92">
        <v>1</v>
      </c>
      <c r="J45" s="102"/>
      <c r="K45" s="102"/>
      <c r="L45" s="102"/>
      <c r="M45" s="94"/>
      <c r="N45" s="2372">
        <f t="shared" si="0"/>
        <v>1</v>
      </c>
    </row>
    <row r="46" spans="2:14" ht="12.75" customHeight="1">
      <c r="B46" s="2369"/>
      <c r="C46" s="2370" t="s">
        <v>1005</v>
      </c>
      <c r="D46" s="102"/>
      <c r="E46" s="102"/>
      <c r="F46" s="102"/>
      <c r="G46" s="102">
        <v>9</v>
      </c>
      <c r="H46" s="2371"/>
      <c r="I46" s="102"/>
      <c r="J46" s="102"/>
      <c r="K46" s="102"/>
      <c r="L46" s="102"/>
      <c r="M46" s="94"/>
      <c r="N46" s="2372">
        <f t="shared" si="0"/>
        <v>9</v>
      </c>
    </row>
    <row r="47" spans="2:14" ht="12.75" customHeight="1">
      <c r="B47" s="2373"/>
      <c r="C47" s="2099" t="s">
        <v>1025</v>
      </c>
      <c r="D47" s="2098"/>
      <c r="E47" s="2098"/>
      <c r="F47" s="2098"/>
      <c r="G47" s="2098">
        <v>1</v>
      </c>
      <c r="H47" s="1654"/>
      <c r="I47" s="2098"/>
      <c r="J47" s="2098"/>
      <c r="K47" s="2098"/>
      <c r="L47" s="2098"/>
      <c r="M47" s="2365"/>
      <c r="N47" s="2374">
        <f t="shared" si="0"/>
        <v>1</v>
      </c>
    </row>
    <row r="48" spans="2:14" ht="12.75" customHeight="1">
      <c r="B48" s="788" t="s">
        <v>1026</v>
      </c>
      <c r="C48" s="2357" t="s">
        <v>1004</v>
      </c>
      <c r="D48" s="2358"/>
      <c r="E48" s="2358"/>
      <c r="F48" s="2358"/>
      <c r="G48" s="2358"/>
      <c r="H48" s="1780"/>
      <c r="I48" s="2048"/>
      <c r="J48" s="2358"/>
      <c r="K48" s="2358"/>
      <c r="L48" s="2358"/>
      <c r="M48" s="2359"/>
      <c r="N48" s="2375">
        <f t="shared" si="0"/>
        <v>0</v>
      </c>
    </row>
    <row r="49" spans="2:14" ht="12.75" customHeight="1">
      <c r="B49" s="787"/>
      <c r="C49" s="2055" t="s">
        <v>1022</v>
      </c>
      <c r="D49" s="92">
        <v>226</v>
      </c>
      <c r="E49" s="92">
        <v>256</v>
      </c>
      <c r="F49" s="92">
        <v>247</v>
      </c>
      <c r="G49" s="92">
        <v>220</v>
      </c>
      <c r="H49" s="2351">
        <v>218</v>
      </c>
      <c r="I49" s="92">
        <v>212</v>
      </c>
      <c r="J49" s="92">
        <v>224</v>
      </c>
      <c r="K49" s="92">
        <v>219</v>
      </c>
      <c r="L49" s="92">
        <v>266</v>
      </c>
      <c r="M49" s="172">
        <v>217</v>
      </c>
      <c r="N49" s="2353">
        <f t="shared" si="0"/>
        <v>2305</v>
      </c>
    </row>
    <row r="50" spans="2:14" ht="12.75" customHeight="1">
      <c r="B50" s="787"/>
      <c r="C50" s="2055" t="s">
        <v>1010</v>
      </c>
      <c r="D50" s="92">
        <v>315</v>
      </c>
      <c r="E50" s="92">
        <v>337</v>
      </c>
      <c r="F50" s="92">
        <v>357</v>
      </c>
      <c r="G50" s="92">
        <v>318</v>
      </c>
      <c r="H50" s="2351">
        <v>298</v>
      </c>
      <c r="I50" s="92">
        <v>299</v>
      </c>
      <c r="J50" s="92">
        <v>314</v>
      </c>
      <c r="K50" s="92">
        <v>339</v>
      </c>
      <c r="L50" s="92">
        <v>302</v>
      </c>
      <c r="M50" s="172">
        <v>362</v>
      </c>
      <c r="N50" s="2353">
        <f t="shared" si="0"/>
        <v>3241</v>
      </c>
    </row>
    <row r="51" spans="2:14" ht="12.75" customHeight="1">
      <c r="B51" s="787"/>
      <c r="C51" s="2055" t="s">
        <v>1006</v>
      </c>
      <c r="D51" s="92">
        <v>1</v>
      </c>
      <c r="E51" s="92">
        <v>1</v>
      </c>
      <c r="F51" s="92">
        <v>1</v>
      </c>
      <c r="G51" s="92">
        <v>1</v>
      </c>
      <c r="H51" s="2351">
        <v>1</v>
      </c>
      <c r="I51" s="92">
        <v>1</v>
      </c>
      <c r="J51" s="92">
        <v>1</v>
      </c>
      <c r="K51" s="92">
        <v>1</v>
      </c>
      <c r="L51" s="92">
        <v>1</v>
      </c>
      <c r="M51" s="172">
        <v>1</v>
      </c>
      <c r="N51" s="2353">
        <f t="shared" si="0"/>
        <v>10</v>
      </c>
    </row>
    <row r="52" spans="2:14" ht="12.75" customHeight="1">
      <c r="B52" s="787"/>
      <c r="C52" s="2055" t="s">
        <v>1027</v>
      </c>
      <c r="D52" s="92"/>
      <c r="E52" s="92"/>
      <c r="F52" s="92"/>
      <c r="G52" s="92"/>
      <c r="H52" s="2351"/>
      <c r="I52" s="92"/>
      <c r="J52" s="92"/>
      <c r="K52" s="92"/>
      <c r="L52" s="92"/>
      <c r="M52" s="172"/>
      <c r="N52" s="2353">
        <f t="shared" si="0"/>
        <v>0</v>
      </c>
    </row>
    <row r="53" spans="2:14" ht="12.75" customHeight="1">
      <c r="B53" s="787"/>
      <c r="C53" s="2055" t="s">
        <v>1028</v>
      </c>
      <c r="D53" s="92"/>
      <c r="E53" s="92"/>
      <c r="F53" s="92">
        <v>2</v>
      </c>
      <c r="G53" s="92">
        <v>1</v>
      </c>
      <c r="H53" s="2351">
        <v>1</v>
      </c>
      <c r="I53" s="92">
        <v>1</v>
      </c>
      <c r="J53" s="92">
        <v>2</v>
      </c>
      <c r="K53" s="92"/>
      <c r="L53" s="92">
        <v>3</v>
      </c>
      <c r="M53" s="172">
        <v>1</v>
      </c>
      <c r="N53" s="2353">
        <f t="shared" si="0"/>
        <v>11</v>
      </c>
    </row>
    <row r="54" spans="2:14" ht="12.75" customHeight="1">
      <c r="B54" s="787"/>
      <c r="C54" s="2055" t="s">
        <v>1029</v>
      </c>
      <c r="D54" s="92"/>
      <c r="E54" s="92"/>
      <c r="F54" s="92"/>
      <c r="G54" s="92"/>
      <c r="H54" s="2351"/>
      <c r="I54" s="92"/>
      <c r="J54" s="92"/>
      <c r="K54" s="92"/>
      <c r="L54" s="92"/>
      <c r="M54" s="172"/>
      <c r="N54" s="2353">
        <f t="shared" si="0"/>
        <v>0</v>
      </c>
    </row>
    <row r="55" spans="2:14" ht="12.75" customHeight="1">
      <c r="B55" s="787"/>
      <c r="C55" s="2055" t="s">
        <v>1030</v>
      </c>
      <c r="D55" s="92">
        <v>48</v>
      </c>
      <c r="E55" s="92">
        <v>57</v>
      </c>
      <c r="F55" s="92">
        <v>55</v>
      </c>
      <c r="G55" s="92">
        <v>47</v>
      </c>
      <c r="H55" s="2351">
        <v>74</v>
      </c>
      <c r="I55" s="92">
        <v>72</v>
      </c>
      <c r="J55" s="92">
        <v>43</v>
      </c>
      <c r="K55" s="92">
        <v>58</v>
      </c>
      <c r="L55" s="92">
        <v>58</v>
      </c>
      <c r="M55" s="172">
        <v>55</v>
      </c>
      <c r="N55" s="2353">
        <f t="shared" si="0"/>
        <v>567</v>
      </c>
    </row>
    <row r="56" spans="2:14" ht="12.75" customHeight="1">
      <c r="B56" s="787"/>
      <c r="C56" s="2055" t="s">
        <v>1031</v>
      </c>
      <c r="D56" s="92"/>
      <c r="E56" s="92"/>
      <c r="F56" s="92"/>
      <c r="G56" s="92"/>
      <c r="H56" s="2351"/>
      <c r="I56" s="92"/>
      <c r="J56" s="92"/>
      <c r="K56" s="92"/>
      <c r="L56" s="92"/>
      <c r="M56" s="172"/>
      <c r="N56" s="2353">
        <f t="shared" si="0"/>
        <v>0</v>
      </c>
    </row>
    <row r="57" spans="2:14" ht="12.75" customHeight="1">
      <c r="B57" s="787"/>
      <c r="C57" s="2055" t="s">
        <v>1032</v>
      </c>
      <c r="D57" s="92"/>
      <c r="E57" s="92"/>
      <c r="F57" s="92"/>
      <c r="G57" s="92"/>
      <c r="H57" s="2351"/>
      <c r="I57" s="92"/>
      <c r="J57" s="92"/>
      <c r="K57" s="92"/>
      <c r="L57" s="92"/>
      <c r="M57" s="172"/>
      <c r="N57" s="2353">
        <f t="shared" si="0"/>
        <v>0</v>
      </c>
    </row>
    <row r="58" spans="2:14" ht="12.75" customHeight="1">
      <c r="B58" s="787"/>
      <c r="C58" s="2055" t="s">
        <v>1033</v>
      </c>
      <c r="D58" s="92"/>
      <c r="E58" s="92"/>
      <c r="F58" s="92"/>
      <c r="G58" s="92"/>
      <c r="H58" s="2351"/>
      <c r="I58" s="92"/>
      <c r="J58" s="92"/>
      <c r="K58" s="92"/>
      <c r="L58" s="92"/>
      <c r="M58" s="172"/>
      <c r="N58" s="2353">
        <f t="shared" si="0"/>
        <v>0</v>
      </c>
    </row>
    <row r="59" spans="2:14" ht="12.75" customHeight="1">
      <c r="B59" s="1462"/>
      <c r="C59" s="2073" t="s">
        <v>1034</v>
      </c>
      <c r="D59" s="98"/>
      <c r="E59" s="98"/>
      <c r="F59" s="98"/>
      <c r="G59" s="98"/>
      <c r="H59" s="2362"/>
      <c r="I59" s="98"/>
      <c r="J59" s="98"/>
      <c r="K59" s="98"/>
      <c r="L59" s="98"/>
      <c r="M59" s="2363"/>
      <c r="N59" s="2376">
        <f t="shared" si="0"/>
        <v>0</v>
      </c>
    </row>
    <row r="60" spans="2:14" ht="13.5"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258"/>
      <c r="N60" s="196"/>
    </row>
    <row r="61" ht="13.5">
      <c r="M61" s="371"/>
    </row>
    <row r="62" ht="13.5">
      <c r="M62" s="371"/>
    </row>
    <row r="63" ht="13.5">
      <c r="M63" s="371"/>
    </row>
    <row r="64" ht="13.5">
      <c r="M64" s="371"/>
    </row>
    <row r="65" ht="13.5">
      <c r="M65" s="371"/>
    </row>
    <row r="66" ht="13.5">
      <c r="M66" s="371"/>
    </row>
    <row r="67" ht="13.5">
      <c r="M67" s="371"/>
    </row>
    <row r="68" ht="13.5">
      <c r="M68" s="371"/>
    </row>
    <row r="69" ht="13.5">
      <c r="M69" s="371"/>
    </row>
    <row r="70" ht="13.5">
      <c r="M70" s="371"/>
    </row>
    <row r="71" ht="13.5">
      <c r="M71" s="371"/>
    </row>
    <row r="72" ht="13.5">
      <c r="M72" s="371"/>
    </row>
    <row r="73" ht="13.5">
      <c r="M73" s="371"/>
    </row>
    <row r="74" ht="13.5">
      <c r="M74" s="371"/>
    </row>
    <row r="75" ht="13.5">
      <c r="M75" s="371"/>
    </row>
    <row r="76" ht="13.5">
      <c r="M76" s="371"/>
    </row>
    <row r="77" ht="13.5">
      <c r="M77" s="371"/>
    </row>
    <row r="78" ht="13.5">
      <c r="M78" s="371"/>
    </row>
    <row r="79" ht="13.5">
      <c r="M79" s="371"/>
    </row>
    <row r="80" ht="13.5">
      <c r="M80" s="371"/>
    </row>
    <row r="81" ht="13.5">
      <c r="M81" s="371"/>
    </row>
    <row r="82" ht="13.5">
      <c r="M82" s="371"/>
    </row>
    <row r="83" ht="13.5">
      <c r="M83" s="371"/>
    </row>
    <row r="84" ht="13.5">
      <c r="M84" s="371"/>
    </row>
    <row r="85" ht="13.5">
      <c r="M85" s="371"/>
    </row>
    <row r="86" ht="13.5">
      <c r="M86" s="371"/>
    </row>
    <row r="87" ht="13.5">
      <c r="M87" s="371"/>
    </row>
    <row r="88" ht="13.5">
      <c r="M88" s="371"/>
    </row>
    <row r="89" ht="13.5">
      <c r="M89" s="371"/>
    </row>
    <row r="90" ht="13.5">
      <c r="M90" s="371"/>
    </row>
    <row r="91" ht="13.5">
      <c r="M91" s="371"/>
    </row>
    <row r="92" ht="13.5">
      <c r="M92" s="371"/>
    </row>
    <row r="93" ht="13.5">
      <c r="M93" s="371"/>
    </row>
    <row r="94" ht="13.5">
      <c r="M94" s="371"/>
    </row>
    <row r="95" ht="13.5">
      <c r="M95" s="371"/>
    </row>
    <row r="96" ht="13.5">
      <c r="M96" s="371"/>
    </row>
    <row r="97" ht="13.5">
      <c r="M97" s="371"/>
    </row>
    <row r="98" ht="13.5">
      <c r="M98" s="371"/>
    </row>
    <row r="99" ht="13.5">
      <c r="M99" s="371"/>
    </row>
    <row r="100" ht="13.5">
      <c r="M100" s="371"/>
    </row>
    <row r="101" ht="13.5">
      <c r="M101" s="371"/>
    </row>
    <row r="102" ht="13.5">
      <c r="M102" s="371"/>
    </row>
  </sheetData>
  <sheetProtection/>
  <mergeCells count="16">
    <mergeCell ref="B17:B27"/>
    <mergeCell ref="B28:B37"/>
    <mergeCell ref="B38:B47"/>
    <mergeCell ref="B48:B59"/>
    <mergeCell ref="J2:J3"/>
    <mergeCell ref="K2:K3"/>
    <mergeCell ref="L2:L3"/>
    <mergeCell ref="M2:M3"/>
    <mergeCell ref="N2:N3"/>
    <mergeCell ref="B4:B12"/>
    <mergeCell ref="D2:D3"/>
    <mergeCell ref="E2:E3"/>
    <mergeCell ref="F2:F3"/>
    <mergeCell ref="G2:G3"/>
    <mergeCell ref="H2:H3"/>
    <mergeCell ref="I2:I3"/>
  </mergeCells>
  <printOptions horizontalCentered="1"/>
  <pageMargins left="0.7874015748031497" right="0.7874015748031497" top="1.01" bottom="0.5905511811023623" header="0.5118110236220472" footer="0.5118110236220472"/>
  <pageSetup horizontalDpi="600" verticalDpi="600" orientation="portrait" paperSize="9" scale="9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B25">
      <selection activeCell="I57" sqref="I57"/>
    </sheetView>
  </sheetViews>
  <sheetFormatPr defaultColWidth="8.796875" defaultRowHeight="14.25"/>
  <cols>
    <col min="1" max="1" width="1.390625" style="2377" hidden="1" customWidth="1"/>
    <col min="2" max="2" width="15.59765625" style="2377" customWidth="1"/>
    <col min="3" max="3" width="15.69921875" style="2377" customWidth="1"/>
    <col min="4" max="6" width="15.8984375" style="2377" customWidth="1"/>
    <col min="7" max="14" width="12" style="2377" hidden="1" customWidth="1"/>
    <col min="15" max="16384" width="9" style="2377" customWidth="1"/>
  </cols>
  <sheetData>
    <row r="1" spans="2:14" ht="21.75" customHeight="1" thickBot="1">
      <c r="B1" s="2378" t="s">
        <v>1035</v>
      </c>
      <c r="C1" s="2378"/>
      <c r="D1" s="2378"/>
      <c r="E1" s="2378"/>
      <c r="F1" s="2378"/>
      <c r="G1" s="2379"/>
      <c r="H1" s="2379"/>
      <c r="I1" s="2379"/>
      <c r="J1" s="2379"/>
      <c r="K1" s="2380">
        <v>38808</v>
      </c>
      <c r="L1" s="2380"/>
      <c r="M1" s="2380"/>
      <c r="N1" s="2380"/>
    </row>
    <row r="2" spans="2:14" s="2381" customFormat="1" ht="17.25" customHeight="1">
      <c r="B2" s="2382"/>
      <c r="C2" s="2383" t="s">
        <v>1036</v>
      </c>
      <c r="D2" s="2384" t="s">
        <v>1037</v>
      </c>
      <c r="E2" s="2385" t="s">
        <v>1038</v>
      </c>
      <c r="F2" s="2386" t="s">
        <v>1039</v>
      </c>
      <c r="G2" s="2387" t="s">
        <v>1040</v>
      </c>
      <c r="H2" s="2388" t="s">
        <v>1041</v>
      </c>
      <c r="I2" s="2389" t="s">
        <v>1038</v>
      </c>
      <c r="J2" s="2390" t="s">
        <v>1039</v>
      </c>
      <c r="K2" s="2391" t="s">
        <v>1040</v>
      </c>
      <c r="L2" s="2388" t="s">
        <v>1041</v>
      </c>
      <c r="M2" s="2389" t="s">
        <v>1038</v>
      </c>
      <c r="N2" s="2390" t="s">
        <v>1039</v>
      </c>
    </row>
    <row r="3" spans="2:14" s="2381" customFormat="1" ht="17.25" customHeight="1" thickBot="1">
      <c r="B3" s="2392"/>
      <c r="C3" s="2393"/>
      <c r="D3" s="2394"/>
      <c r="E3" s="2395" t="s">
        <v>1042</v>
      </c>
      <c r="F3" s="2396" t="s">
        <v>1043</v>
      </c>
      <c r="G3" s="2397"/>
      <c r="H3" s="2398"/>
      <c r="I3" s="2399" t="s">
        <v>1042</v>
      </c>
      <c r="J3" s="2400" t="s">
        <v>1043</v>
      </c>
      <c r="K3" s="2401"/>
      <c r="L3" s="2398"/>
      <c r="M3" s="2399" t="s">
        <v>1042</v>
      </c>
      <c r="N3" s="2400" t="s">
        <v>1043</v>
      </c>
    </row>
    <row r="4" spans="1:14" ht="15.75" customHeight="1">
      <c r="A4" s="2381"/>
      <c r="B4" s="2402" t="s">
        <v>1044</v>
      </c>
      <c r="C4" s="2403">
        <v>161671</v>
      </c>
      <c r="D4" s="2404">
        <v>665</v>
      </c>
      <c r="E4" s="666">
        <v>140714</v>
      </c>
      <c r="F4" s="2405">
        <v>87.03725467152427</v>
      </c>
      <c r="G4" s="2406">
        <v>80610</v>
      </c>
      <c r="H4" s="2407">
        <v>119</v>
      </c>
      <c r="I4" s="2408">
        <v>20392</v>
      </c>
      <c r="J4" s="2409">
        <f aca="true" t="shared" si="0" ref="J4:J13">I4/G4*100</f>
        <v>25.297109539759333</v>
      </c>
      <c r="K4" s="2410">
        <f aca="true" t="shared" si="1" ref="K4:M38">C4-G4</f>
        <v>81061</v>
      </c>
      <c r="L4" s="2411">
        <f t="shared" si="1"/>
        <v>546</v>
      </c>
      <c r="M4" s="2412">
        <f t="shared" si="1"/>
        <v>120322</v>
      </c>
      <c r="N4" s="2413">
        <f aca="true" t="shared" si="2" ref="N4:N38">M4/K4*100</f>
        <v>148.4338954614426</v>
      </c>
    </row>
    <row r="5" spans="1:14" ht="15.75" customHeight="1">
      <c r="A5" s="2381"/>
      <c r="B5" s="2414" t="s">
        <v>1045</v>
      </c>
      <c r="C5" s="2415">
        <v>7970</v>
      </c>
      <c r="D5" s="2416">
        <v>101</v>
      </c>
      <c r="E5" s="662">
        <v>7970</v>
      </c>
      <c r="F5" s="2417">
        <v>100</v>
      </c>
      <c r="G5" s="2418">
        <v>6178</v>
      </c>
      <c r="H5" s="2419">
        <v>37</v>
      </c>
      <c r="I5" s="664">
        <v>4586</v>
      </c>
      <c r="J5" s="2420">
        <f t="shared" si="0"/>
        <v>74.23114276464875</v>
      </c>
      <c r="K5" s="2421">
        <f t="shared" si="1"/>
        <v>1792</v>
      </c>
      <c r="L5" s="2422">
        <f t="shared" si="1"/>
        <v>64</v>
      </c>
      <c r="M5" s="2105">
        <f t="shared" si="1"/>
        <v>3384</v>
      </c>
      <c r="N5" s="2423">
        <f t="shared" si="2"/>
        <v>188.83928571428572</v>
      </c>
    </row>
    <row r="6" spans="1:14" ht="15.75" customHeight="1">
      <c r="A6" s="2381"/>
      <c r="B6" s="2414" t="s">
        <v>1046</v>
      </c>
      <c r="C6" s="2415">
        <v>8670</v>
      </c>
      <c r="D6" s="2416">
        <v>40</v>
      </c>
      <c r="E6" s="662">
        <v>8670</v>
      </c>
      <c r="F6" s="2417">
        <v>100</v>
      </c>
      <c r="G6" s="2418">
        <v>7334</v>
      </c>
      <c r="H6" s="2419">
        <v>13</v>
      </c>
      <c r="I6" s="664">
        <v>4595</v>
      </c>
      <c r="J6" s="2420">
        <f t="shared" si="0"/>
        <v>62.65339514589583</v>
      </c>
      <c r="K6" s="2421">
        <f t="shared" si="1"/>
        <v>1336</v>
      </c>
      <c r="L6" s="2422">
        <f t="shared" si="1"/>
        <v>27</v>
      </c>
      <c r="M6" s="2105">
        <f t="shared" si="1"/>
        <v>4075</v>
      </c>
      <c r="N6" s="2423">
        <f t="shared" si="2"/>
        <v>305.0149700598802</v>
      </c>
    </row>
    <row r="7" spans="1:14" ht="15.75" customHeight="1">
      <c r="A7" s="2381"/>
      <c r="B7" s="2414" t="s">
        <v>1047</v>
      </c>
      <c r="C7" s="2415">
        <v>21632</v>
      </c>
      <c r="D7" s="2416">
        <v>153</v>
      </c>
      <c r="E7" s="662">
        <v>19945</v>
      </c>
      <c r="F7" s="2417">
        <v>92.20136834319527</v>
      </c>
      <c r="G7" s="2418">
        <v>3031</v>
      </c>
      <c r="H7" s="2419">
        <v>21</v>
      </c>
      <c r="I7" s="664">
        <v>1723</v>
      </c>
      <c r="J7" s="2420">
        <f t="shared" si="0"/>
        <v>56.84592543714946</v>
      </c>
      <c r="K7" s="2421">
        <f t="shared" si="1"/>
        <v>18601</v>
      </c>
      <c r="L7" s="2422">
        <f t="shared" si="1"/>
        <v>132</v>
      </c>
      <c r="M7" s="2105">
        <f t="shared" si="1"/>
        <v>18222</v>
      </c>
      <c r="N7" s="2423">
        <f t="shared" si="2"/>
        <v>97.9624751357454</v>
      </c>
    </row>
    <row r="8" spans="1:14" ht="15.75" customHeight="1">
      <c r="A8" s="2381"/>
      <c r="B8" s="2414" t="s">
        <v>1048</v>
      </c>
      <c r="C8" s="2415">
        <v>12281</v>
      </c>
      <c r="D8" s="2416">
        <v>116</v>
      </c>
      <c r="E8" s="662">
        <v>10425</v>
      </c>
      <c r="F8" s="2417">
        <v>84.88722416741308</v>
      </c>
      <c r="G8" s="2418">
        <v>3174</v>
      </c>
      <c r="H8" s="2419">
        <v>19</v>
      </c>
      <c r="I8" s="664">
        <v>2149</v>
      </c>
      <c r="J8" s="2420">
        <f t="shared" si="0"/>
        <v>67.70636420919975</v>
      </c>
      <c r="K8" s="2421">
        <f t="shared" si="1"/>
        <v>9107</v>
      </c>
      <c r="L8" s="2422">
        <f t="shared" si="1"/>
        <v>97</v>
      </c>
      <c r="M8" s="2105">
        <f t="shared" si="1"/>
        <v>8276</v>
      </c>
      <c r="N8" s="2423">
        <f t="shared" si="2"/>
        <v>90.87515098276052</v>
      </c>
    </row>
    <row r="9" spans="1:14" ht="15.75" customHeight="1">
      <c r="A9" s="2381"/>
      <c r="B9" s="2414" t="s">
        <v>1049</v>
      </c>
      <c r="C9" s="2415">
        <v>10445</v>
      </c>
      <c r="D9" s="2416">
        <v>8</v>
      </c>
      <c r="E9" s="662">
        <v>10445</v>
      </c>
      <c r="F9" s="2417">
        <v>100</v>
      </c>
      <c r="G9" s="2418">
        <v>7338</v>
      </c>
      <c r="H9" s="2419">
        <v>36</v>
      </c>
      <c r="I9" s="664">
        <v>3454</v>
      </c>
      <c r="J9" s="2420">
        <f t="shared" si="0"/>
        <v>47.070046334150994</v>
      </c>
      <c r="K9" s="2421">
        <f t="shared" si="1"/>
        <v>3107</v>
      </c>
      <c r="L9" s="2422">
        <f t="shared" si="1"/>
        <v>-28</v>
      </c>
      <c r="M9" s="2105">
        <f t="shared" si="1"/>
        <v>6991</v>
      </c>
      <c r="N9" s="2423">
        <f t="shared" si="2"/>
        <v>225.0080463469585</v>
      </c>
    </row>
    <row r="10" spans="1:14" ht="15.75" customHeight="1">
      <c r="A10" s="2381"/>
      <c r="B10" s="2414" t="s">
        <v>1050</v>
      </c>
      <c r="C10" s="2415">
        <v>10217</v>
      </c>
      <c r="D10" s="2416">
        <v>91</v>
      </c>
      <c r="E10" s="662">
        <v>9910</v>
      </c>
      <c r="F10" s="2417">
        <v>96.9952040716453</v>
      </c>
      <c r="G10" s="2418">
        <v>6917</v>
      </c>
      <c r="H10" s="2419">
        <v>21</v>
      </c>
      <c r="I10" s="664">
        <v>4318</v>
      </c>
      <c r="J10" s="2420">
        <f t="shared" si="0"/>
        <v>62.425907185195896</v>
      </c>
      <c r="K10" s="2421">
        <f t="shared" si="1"/>
        <v>3300</v>
      </c>
      <c r="L10" s="2422">
        <f t="shared" si="1"/>
        <v>70</v>
      </c>
      <c r="M10" s="2105">
        <f t="shared" si="1"/>
        <v>5592</v>
      </c>
      <c r="N10" s="2423">
        <f t="shared" si="2"/>
        <v>169.45454545454547</v>
      </c>
    </row>
    <row r="11" spans="1:14" ht="15.75" customHeight="1">
      <c r="A11" s="2381"/>
      <c r="B11" s="2414" t="s">
        <v>1051</v>
      </c>
      <c r="C11" s="2415">
        <v>7780</v>
      </c>
      <c r="D11" s="2416">
        <v>56</v>
      </c>
      <c r="E11" s="662">
        <v>7725</v>
      </c>
      <c r="F11" s="2417">
        <v>99.293059125964</v>
      </c>
      <c r="G11" s="2418">
        <v>6505</v>
      </c>
      <c r="H11" s="2419">
        <v>39</v>
      </c>
      <c r="I11" s="664">
        <v>6246</v>
      </c>
      <c r="J11" s="2420">
        <f t="shared" si="0"/>
        <v>96.01844734819369</v>
      </c>
      <c r="K11" s="2421">
        <f t="shared" si="1"/>
        <v>1275</v>
      </c>
      <c r="L11" s="2422">
        <f t="shared" si="1"/>
        <v>17</v>
      </c>
      <c r="M11" s="2105">
        <f t="shared" si="1"/>
        <v>1479</v>
      </c>
      <c r="N11" s="2423">
        <f t="shared" si="2"/>
        <v>115.99999999999999</v>
      </c>
    </row>
    <row r="12" spans="1:14" ht="15.75" customHeight="1">
      <c r="A12" s="2381"/>
      <c r="B12" s="2414" t="s">
        <v>1052</v>
      </c>
      <c r="C12" s="2415">
        <v>16416</v>
      </c>
      <c r="D12" s="2416">
        <v>168</v>
      </c>
      <c r="E12" s="662">
        <v>16025</v>
      </c>
      <c r="F12" s="2417">
        <v>97.61817738791423</v>
      </c>
      <c r="G12" s="2418">
        <v>2068</v>
      </c>
      <c r="H12" s="2419">
        <v>9</v>
      </c>
      <c r="I12" s="664">
        <v>1060</v>
      </c>
      <c r="J12" s="2420">
        <f t="shared" si="0"/>
        <v>51.25725338491296</v>
      </c>
      <c r="K12" s="2421">
        <f t="shared" si="1"/>
        <v>14348</v>
      </c>
      <c r="L12" s="2422">
        <f t="shared" si="1"/>
        <v>159</v>
      </c>
      <c r="M12" s="2105">
        <f t="shared" si="1"/>
        <v>14965</v>
      </c>
      <c r="N12" s="2423">
        <f t="shared" si="2"/>
        <v>104.30025090604961</v>
      </c>
    </row>
    <row r="13" spans="1:14" ht="15.75" customHeight="1">
      <c r="A13" s="2381"/>
      <c r="B13" s="2414" t="s">
        <v>1053</v>
      </c>
      <c r="C13" s="2415">
        <v>14095</v>
      </c>
      <c r="D13" s="2416">
        <v>97</v>
      </c>
      <c r="E13" s="662">
        <v>12578</v>
      </c>
      <c r="F13" s="2417">
        <v>89.23731819794253</v>
      </c>
      <c r="G13" s="2418">
        <v>4771</v>
      </c>
      <c r="H13" s="2419">
        <v>27</v>
      </c>
      <c r="I13" s="664">
        <v>2448</v>
      </c>
      <c r="J13" s="2420">
        <f t="shared" si="0"/>
        <v>51.30999790400336</v>
      </c>
      <c r="K13" s="2421">
        <f t="shared" si="1"/>
        <v>9324</v>
      </c>
      <c r="L13" s="2422">
        <f t="shared" si="1"/>
        <v>70</v>
      </c>
      <c r="M13" s="2105">
        <f t="shared" si="1"/>
        <v>10130</v>
      </c>
      <c r="N13" s="2423">
        <f t="shared" si="2"/>
        <v>108.64435864435865</v>
      </c>
    </row>
    <row r="14" spans="1:14" ht="15.75" customHeight="1">
      <c r="A14" s="2381"/>
      <c r="B14" s="2414" t="s">
        <v>1054</v>
      </c>
      <c r="C14" s="2415">
        <v>12885</v>
      </c>
      <c r="D14" s="2416">
        <v>126</v>
      </c>
      <c r="E14" s="662">
        <v>9851</v>
      </c>
      <c r="F14" s="2417">
        <v>76.45324020178502</v>
      </c>
      <c r="G14" s="2424"/>
      <c r="H14" s="2425"/>
      <c r="I14" s="2426"/>
      <c r="J14" s="2427"/>
      <c r="K14" s="2428">
        <f t="shared" si="1"/>
        <v>12885</v>
      </c>
      <c r="L14" s="2429">
        <f t="shared" si="1"/>
        <v>126</v>
      </c>
      <c r="M14" s="2430">
        <f t="shared" si="1"/>
        <v>9851</v>
      </c>
      <c r="N14" s="2431">
        <f t="shared" si="2"/>
        <v>76.45324020178502</v>
      </c>
    </row>
    <row r="15" spans="1:14" ht="15.75" customHeight="1">
      <c r="A15" s="2381"/>
      <c r="B15" s="2402" t="s">
        <v>1055</v>
      </c>
      <c r="C15" s="2403">
        <v>1549</v>
      </c>
      <c r="D15" s="2404">
        <v>40</v>
      </c>
      <c r="E15" s="666">
        <v>1549</v>
      </c>
      <c r="F15" s="2405">
        <v>100</v>
      </c>
      <c r="G15" s="2406">
        <v>915</v>
      </c>
      <c r="H15" s="2407">
        <v>8</v>
      </c>
      <c r="I15" s="2408">
        <v>915</v>
      </c>
      <c r="J15" s="2409">
        <f>I15/G15*100</f>
        <v>100</v>
      </c>
      <c r="K15" s="2410">
        <f t="shared" si="1"/>
        <v>634</v>
      </c>
      <c r="L15" s="2411">
        <f t="shared" si="1"/>
        <v>32</v>
      </c>
      <c r="M15" s="2412">
        <f t="shared" si="1"/>
        <v>634</v>
      </c>
      <c r="N15" s="2413">
        <f t="shared" si="2"/>
        <v>100</v>
      </c>
    </row>
    <row r="16" spans="1:14" ht="15.75" customHeight="1">
      <c r="A16" s="2381"/>
      <c r="B16" s="2414" t="s">
        <v>1056</v>
      </c>
      <c r="C16" s="2415">
        <v>1770</v>
      </c>
      <c r="D16" s="2416">
        <v>19</v>
      </c>
      <c r="E16" s="662">
        <v>1626</v>
      </c>
      <c r="F16" s="2417">
        <v>91.86440677966101</v>
      </c>
      <c r="G16" s="2406">
        <v>966</v>
      </c>
      <c r="H16" s="2407">
        <v>3</v>
      </c>
      <c r="I16" s="2408">
        <v>190</v>
      </c>
      <c r="J16" s="2409">
        <f>I16/G16*100</f>
        <v>19.66873706004141</v>
      </c>
      <c r="K16" s="2421">
        <f t="shared" si="1"/>
        <v>804</v>
      </c>
      <c r="L16" s="2422">
        <f t="shared" si="1"/>
        <v>16</v>
      </c>
      <c r="M16" s="2105">
        <f t="shared" si="1"/>
        <v>1436</v>
      </c>
      <c r="N16" s="2423">
        <f t="shared" si="2"/>
        <v>178.60696517412936</v>
      </c>
    </row>
    <row r="17" spans="1:14" ht="15.75" customHeight="1">
      <c r="A17" s="2381"/>
      <c r="B17" s="2414" t="s">
        <v>1057</v>
      </c>
      <c r="C17" s="2415">
        <v>1308</v>
      </c>
      <c r="D17" s="2416">
        <v>12</v>
      </c>
      <c r="E17" s="662">
        <v>1308</v>
      </c>
      <c r="F17" s="2417">
        <v>100</v>
      </c>
      <c r="G17" s="2418">
        <v>1114</v>
      </c>
      <c r="H17" s="2419">
        <v>7</v>
      </c>
      <c r="I17" s="664">
        <v>1114</v>
      </c>
      <c r="J17" s="2420">
        <f>I17/G17*100</f>
        <v>100</v>
      </c>
      <c r="K17" s="2421">
        <f t="shared" si="1"/>
        <v>194</v>
      </c>
      <c r="L17" s="2422">
        <f t="shared" si="1"/>
        <v>5</v>
      </c>
      <c r="M17" s="2105">
        <f t="shared" si="1"/>
        <v>194</v>
      </c>
      <c r="N17" s="2423">
        <f t="shared" si="2"/>
        <v>100</v>
      </c>
    </row>
    <row r="18" spans="1:14" ht="15.75" customHeight="1">
      <c r="A18" s="2381"/>
      <c r="B18" s="2414" t="s">
        <v>1058</v>
      </c>
      <c r="C18" s="2415">
        <v>1308</v>
      </c>
      <c r="D18" s="2416">
        <v>31</v>
      </c>
      <c r="E18" s="662">
        <v>1308</v>
      </c>
      <c r="F18" s="2417">
        <v>100</v>
      </c>
      <c r="G18" s="2418">
        <v>753</v>
      </c>
      <c r="H18" s="2419">
        <v>8</v>
      </c>
      <c r="I18" s="664">
        <v>250</v>
      </c>
      <c r="J18" s="2420">
        <f>I18/G18*100</f>
        <v>33.200531208499335</v>
      </c>
      <c r="K18" s="2421">
        <f t="shared" si="1"/>
        <v>555</v>
      </c>
      <c r="L18" s="2422">
        <f t="shared" si="1"/>
        <v>23</v>
      </c>
      <c r="M18" s="2105">
        <f t="shared" si="1"/>
        <v>1058</v>
      </c>
      <c r="N18" s="2423">
        <f t="shared" si="2"/>
        <v>190.63063063063063</v>
      </c>
    </row>
    <row r="19" spans="1:14" ht="15.75" customHeight="1">
      <c r="A19" s="2381"/>
      <c r="B19" s="2414" t="s">
        <v>1059</v>
      </c>
      <c r="C19" s="2415">
        <v>640</v>
      </c>
      <c r="D19" s="2416">
        <v>13</v>
      </c>
      <c r="E19" s="662">
        <v>640</v>
      </c>
      <c r="F19" s="2417">
        <v>100</v>
      </c>
      <c r="G19" s="2418"/>
      <c r="H19" s="2419"/>
      <c r="I19" s="664"/>
      <c r="J19" s="2420"/>
      <c r="K19" s="2421">
        <f t="shared" si="1"/>
        <v>640</v>
      </c>
      <c r="L19" s="2422">
        <f t="shared" si="1"/>
        <v>13</v>
      </c>
      <c r="M19" s="2105">
        <f t="shared" si="1"/>
        <v>640</v>
      </c>
      <c r="N19" s="2423">
        <f t="shared" si="2"/>
        <v>100</v>
      </c>
    </row>
    <row r="20" spans="1:14" ht="15.75" customHeight="1">
      <c r="A20" s="2381"/>
      <c r="B20" s="2414" t="s">
        <v>1060</v>
      </c>
      <c r="C20" s="2415">
        <v>441</v>
      </c>
      <c r="D20" s="2416">
        <v>6</v>
      </c>
      <c r="E20" s="662">
        <v>441</v>
      </c>
      <c r="F20" s="2417">
        <v>100</v>
      </c>
      <c r="G20" s="2418"/>
      <c r="H20" s="2419"/>
      <c r="I20" s="664"/>
      <c r="J20" s="2420"/>
      <c r="K20" s="2421">
        <f t="shared" si="1"/>
        <v>441</v>
      </c>
      <c r="L20" s="2422">
        <f t="shared" si="1"/>
        <v>6</v>
      </c>
      <c r="M20" s="2105">
        <f t="shared" si="1"/>
        <v>441</v>
      </c>
      <c r="N20" s="2423">
        <f t="shared" si="2"/>
        <v>100</v>
      </c>
    </row>
    <row r="21" spans="1:14" ht="15.75" customHeight="1">
      <c r="A21" s="2381"/>
      <c r="B21" s="2432" t="s">
        <v>1061</v>
      </c>
      <c r="C21" s="2433">
        <v>1738</v>
      </c>
      <c r="D21" s="2434">
        <v>34</v>
      </c>
      <c r="E21" s="2435">
        <v>1738</v>
      </c>
      <c r="F21" s="2436">
        <v>100</v>
      </c>
      <c r="G21" s="2437">
        <v>543</v>
      </c>
      <c r="H21" s="2438">
        <v>1</v>
      </c>
      <c r="I21" s="2439">
        <v>104</v>
      </c>
      <c r="J21" s="2440">
        <f>I21/G21*100</f>
        <v>19.152854511970535</v>
      </c>
      <c r="K21" s="2441">
        <f t="shared" si="1"/>
        <v>1195</v>
      </c>
      <c r="L21" s="2442">
        <f t="shared" si="1"/>
        <v>33</v>
      </c>
      <c r="M21" s="2113">
        <f t="shared" si="1"/>
        <v>1634</v>
      </c>
      <c r="N21" s="2443">
        <f t="shared" si="2"/>
        <v>136.73640167364016</v>
      </c>
    </row>
    <row r="22" spans="1:14" ht="15.75" customHeight="1">
      <c r="A22" s="2381"/>
      <c r="B22" s="2414" t="s">
        <v>1062</v>
      </c>
      <c r="C22" s="2415">
        <v>1861</v>
      </c>
      <c r="D22" s="2416">
        <v>22</v>
      </c>
      <c r="E22" s="662">
        <v>1861</v>
      </c>
      <c r="F22" s="2417">
        <v>100</v>
      </c>
      <c r="G22" s="2444"/>
      <c r="H22" s="2445"/>
      <c r="I22" s="2446"/>
      <c r="J22" s="2447"/>
      <c r="K22" s="2448">
        <f t="shared" si="1"/>
        <v>1861</v>
      </c>
      <c r="L22" s="2449">
        <f t="shared" si="1"/>
        <v>22</v>
      </c>
      <c r="M22" s="2450">
        <f t="shared" si="1"/>
        <v>1861</v>
      </c>
      <c r="N22" s="2451">
        <f t="shared" si="2"/>
        <v>100</v>
      </c>
    </row>
    <row r="23" spans="1:14" ht="15.75" customHeight="1">
      <c r="A23" s="2381"/>
      <c r="B23" s="2414" t="s">
        <v>1063</v>
      </c>
      <c r="C23" s="2415">
        <v>2473</v>
      </c>
      <c r="D23" s="2416">
        <v>36</v>
      </c>
      <c r="E23" s="662">
        <v>2206</v>
      </c>
      <c r="F23" s="2417">
        <v>89.20339668418924</v>
      </c>
      <c r="G23" s="2424"/>
      <c r="H23" s="2425"/>
      <c r="I23" s="2426"/>
      <c r="J23" s="2427"/>
      <c r="K23" s="2428">
        <f t="shared" si="1"/>
        <v>2473</v>
      </c>
      <c r="L23" s="2429">
        <f t="shared" si="1"/>
        <v>36</v>
      </c>
      <c r="M23" s="2430">
        <f t="shared" si="1"/>
        <v>2206</v>
      </c>
      <c r="N23" s="2431">
        <f t="shared" si="2"/>
        <v>89.20339668418924</v>
      </c>
    </row>
    <row r="24" spans="1:14" ht="15.75" customHeight="1">
      <c r="A24" s="2381"/>
      <c r="B24" s="2414" t="s">
        <v>1064</v>
      </c>
      <c r="C24" s="2415">
        <v>2023</v>
      </c>
      <c r="D24" s="2416">
        <v>39</v>
      </c>
      <c r="E24" s="662">
        <v>2007</v>
      </c>
      <c r="F24" s="2417">
        <v>99.20909540286704</v>
      </c>
      <c r="G24" s="2406"/>
      <c r="H24" s="2407"/>
      <c r="I24" s="2408"/>
      <c r="J24" s="2409"/>
      <c r="K24" s="2410">
        <f t="shared" si="1"/>
        <v>2023</v>
      </c>
      <c r="L24" s="2411">
        <f t="shared" si="1"/>
        <v>39</v>
      </c>
      <c r="M24" s="2412">
        <f t="shared" si="1"/>
        <v>2007</v>
      </c>
      <c r="N24" s="2413">
        <f t="shared" si="2"/>
        <v>99.20909540286704</v>
      </c>
    </row>
    <row r="25" spans="1:14" ht="15.75" customHeight="1">
      <c r="A25" s="2381"/>
      <c r="B25" s="2414" t="s">
        <v>1065</v>
      </c>
      <c r="C25" s="2415">
        <v>228</v>
      </c>
      <c r="D25" s="2416">
        <v>1</v>
      </c>
      <c r="E25" s="662">
        <v>228</v>
      </c>
      <c r="F25" s="2417">
        <v>100</v>
      </c>
      <c r="G25" s="2424"/>
      <c r="H25" s="2425"/>
      <c r="I25" s="2426"/>
      <c r="J25" s="2427"/>
      <c r="K25" s="2428">
        <f t="shared" si="1"/>
        <v>228</v>
      </c>
      <c r="L25" s="2429">
        <f t="shared" si="1"/>
        <v>1</v>
      </c>
      <c r="M25" s="2430">
        <f t="shared" si="1"/>
        <v>228</v>
      </c>
      <c r="N25" s="2431">
        <f t="shared" si="2"/>
        <v>100</v>
      </c>
    </row>
    <row r="26" spans="1:14" ht="15.75" customHeight="1">
      <c r="A26" s="2381"/>
      <c r="B26" s="2414" t="s">
        <v>1066</v>
      </c>
      <c r="C26" s="2415">
        <v>10831</v>
      </c>
      <c r="D26" s="2416">
        <v>115</v>
      </c>
      <c r="E26" s="662">
        <v>10000</v>
      </c>
      <c r="F26" s="2417">
        <v>92.32757824762257</v>
      </c>
      <c r="G26" s="2406"/>
      <c r="H26" s="2407"/>
      <c r="I26" s="2408"/>
      <c r="J26" s="2409"/>
      <c r="K26" s="2410">
        <f t="shared" si="1"/>
        <v>10831</v>
      </c>
      <c r="L26" s="2411">
        <f t="shared" si="1"/>
        <v>115</v>
      </c>
      <c r="M26" s="2412">
        <f t="shared" si="1"/>
        <v>10000</v>
      </c>
      <c r="N26" s="2413">
        <f t="shared" si="2"/>
        <v>92.32757824762257</v>
      </c>
    </row>
    <row r="27" spans="1:14" ht="15.75" customHeight="1">
      <c r="A27" s="2381"/>
      <c r="B27" s="2414" t="s">
        <v>1067</v>
      </c>
      <c r="C27" s="2415">
        <v>3275</v>
      </c>
      <c r="D27" s="2416">
        <v>92</v>
      </c>
      <c r="E27" s="662">
        <v>3060</v>
      </c>
      <c r="F27" s="2417">
        <v>93.43511450381679</v>
      </c>
      <c r="G27" s="2406"/>
      <c r="H27" s="2407"/>
      <c r="I27" s="2408"/>
      <c r="J27" s="2409"/>
      <c r="K27" s="2410">
        <f t="shared" si="1"/>
        <v>3275</v>
      </c>
      <c r="L27" s="2411">
        <f t="shared" si="1"/>
        <v>92</v>
      </c>
      <c r="M27" s="2412">
        <f t="shared" si="1"/>
        <v>3060</v>
      </c>
      <c r="N27" s="2413">
        <f t="shared" si="2"/>
        <v>93.43511450381679</v>
      </c>
    </row>
    <row r="28" spans="1:14" ht="15.75" customHeight="1">
      <c r="A28" s="2381"/>
      <c r="B28" s="2414" t="s">
        <v>1068</v>
      </c>
      <c r="C28" s="2415">
        <v>3401</v>
      </c>
      <c r="D28" s="2416">
        <v>56</v>
      </c>
      <c r="E28" s="662">
        <v>3283</v>
      </c>
      <c r="F28" s="2417">
        <v>96.53043222581593</v>
      </c>
      <c r="G28" s="2444">
        <v>2706</v>
      </c>
      <c r="H28" s="2445">
        <v>13</v>
      </c>
      <c r="I28" s="2446">
        <v>1289</v>
      </c>
      <c r="J28" s="2447">
        <f>I28/G28*100</f>
        <v>47.63488543976349</v>
      </c>
      <c r="K28" s="2448">
        <f t="shared" si="1"/>
        <v>695</v>
      </c>
      <c r="L28" s="2449">
        <f t="shared" si="1"/>
        <v>43</v>
      </c>
      <c r="M28" s="2450">
        <f t="shared" si="1"/>
        <v>1994</v>
      </c>
      <c r="N28" s="2451">
        <f t="shared" si="2"/>
        <v>286.9064748201439</v>
      </c>
    </row>
    <row r="29" spans="1:14" ht="15.75" customHeight="1">
      <c r="A29" s="2381"/>
      <c r="B29" s="2414" t="s">
        <v>1069</v>
      </c>
      <c r="C29" s="2415">
        <v>6036</v>
      </c>
      <c r="D29" s="2416">
        <v>84</v>
      </c>
      <c r="E29" s="662">
        <v>5351</v>
      </c>
      <c r="F29" s="2417">
        <v>88.65142478462558</v>
      </c>
      <c r="G29" s="2418"/>
      <c r="H29" s="2419"/>
      <c r="I29" s="664"/>
      <c r="J29" s="2420"/>
      <c r="K29" s="2421">
        <f t="shared" si="1"/>
        <v>6036</v>
      </c>
      <c r="L29" s="2422">
        <f t="shared" si="1"/>
        <v>84</v>
      </c>
      <c r="M29" s="2105">
        <f t="shared" si="1"/>
        <v>5351</v>
      </c>
      <c r="N29" s="2423">
        <f t="shared" si="2"/>
        <v>88.65142478462558</v>
      </c>
    </row>
    <row r="30" spans="1:14" ht="15.75" customHeight="1">
      <c r="A30" s="2381"/>
      <c r="B30" s="2414" t="s">
        <v>1070</v>
      </c>
      <c r="C30" s="2415">
        <v>2929</v>
      </c>
      <c r="D30" s="2416">
        <v>41</v>
      </c>
      <c r="E30" s="662">
        <v>2445</v>
      </c>
      <c r="F30" s="2417">
        <v>83.47558893820417</v>
      </c>
      <c r="G30" s="2418"/>
      <c r="H30" s="2419"/>
      <c r="I30" s="664"/>
      <c r="J30" s="2420"/>
      <c r="K30" s="2421">
        <f t="shared" si="1"/>
        <v>2929</v>
      </c>
      <c r="L30" s="2422">
        <f t="shared" si="1"/>
        <v>41</v>
      </c>
      <c r="M30" s="2105">
        <f t="shared" si="1"/>
        <v>2445</v>
      </c>
      <c r="N30" s="2423">
        <f t="shared" si="2"/>
        <v>83.47558893820417</v>
      </c>
    </row>
    <row r="31" spans="1:14" ht="15.75" customHeight="1">
      <c r="A31" s="2381"/>
      <c r="B31" s="2414" t="s">
        <v>1071</v>
      </c>
      <c r="C31" s="2415">
        <v>1760</v>
      </c>
      <c r="D31" s="2416">
        <v>6</v>
      </c>
      <c r="E31" s="662">
        <v>1760</v>
      </c>
      <c r="F31" s="2417">
        <v>100</v>
      </c>
      <c r="G31" s="2418"/>
      <c r="H31" s="2419"/>
      <c r="I31" s="664"/>
      <c r="J31" s="2420"/>
      <c r="K31" s="2421">
        <f t="shared" si="1"/>
        <v>1760</v>
      </c>
      <c r="L31" s="2422">
        <f t="shared" si="1"/>
        <v>6</v>
      </c>
      <c r="M31" s="2105">
        <f t="shared" si="1"/>
        <v>1760</v>
      </c>
      <c r="N31" s="2423">
        <f t="shared" si="2"/>
        <v>100</v>
      </c>
    </row>
    <row r="32" spans="1:14" ht="15.75" customHeight="1">
      <c r="A32" s="2381"/>
      <c r="B32" s="2414" t="s">
        <v>1072</v>
      </c>
      <c r="C32" s="2415">
        <v>2438</v>
      </c>
      <c r="D32" s="2416">
        <v>50</v>
      </c>
      <c r="E32" s="662">
        <v>2214</v>
      </c>
      <c r="F32" s="2417">
        <v>90.8121410992617</v>
      </c>
      <c r="G32" s="2437"/>
      <c r="H32" s="2438"/>
      <c r="I32" s="2439"/>
      <c r="J32" s="2440"/>
      <c r="K32" s="2441">
        <f t="shared" si="1"/>
        <v>2438</v>
      </c>
      <c r="L32" s="2442">
        <f t="shared" si="1"/>
        <v>50</v>
      </c>
      <c r="M32" s="2113">
        <f t="shared" si="1"/>
        <v>2214</v>
      </c>
      <c r="N32" s="2443">
        <f t="shared" si="2"/>
        <v>90.8121410992617</v>
      </c>
    </row>
    <row r="33" spans="1:14" ht="15.75" customHeight="1">
      <c r="A33" s="2381"/>
      <c r="B33" s="2414" t="s">
        <v>1073</v>
      </c>
      <c r="C33" s="2415">
        <v>2736</v>
      </c>
      <c r="D33" s="2416">
        <v>57</v>
      </c>
      <c r="E33" s="662">
        <v>2736</v>
      </c>
      <c r="F33" s="2417">
        <v>100</v>
      </c>
      <c r="G33" s="2437"/>
      <c r="H33" s="2438"/>
      <c r="I33" s="2439"/>
      <c r="J33" s="2440"/>
      <c r="K33" s="2441">
        <f t="shared" si="1"/>
        <v>2736</v>
      </c>
      <c r="L33" s="2442">
        <f t="shared" si="1"/>
        <v>57</v>
      </c>
      <c r="M33" s="2113">
        <f t="shared" si="1"/>
        <v>2736</v>
      </c>
      <c r="N33" s="2443">
        <f t="shared" si="2"/>
        <v>100</v>
      </c>
    </row>
    <row r="34" spans="1:14" ht="15.75" customHeight="1">
      <c r="A34" s="2381"/>
      <c r="B34" s="2414" t="s">
        <v>1074</v>
      </c>
      <c r="C34" s="2415">
        <v>8742</v>
      </c>
      <c r="D34" s="2416">
        <v>86</v>
      </c>
      <c r="E34" s="662">
        <v>8742</v>
      </c>
      <c r="F34" s="2417">
        <v>100</v>
      </c>
      <c r="G34" s="2437">
        <v>765</v>
      </c>
      <c r="H34" s="2438">
        <v>5</v>
      </c>
      <c r="I34" s="2439">
        <v>765</v>
      </c>
      <c r="J34" s="2440">
        <f>I34/G34*100</f>
        <v>100</v>
      </c>
      <c r="K34" s="2441">
        <f t="shared" si="1"/>
        <v>7977</v>
      </c>
      <c r="L34" s="2442">
        <f t="shared" si="1"/>
        <v>81</v>
      </c>
      <c r="M34" s="2113">
        <f t="shared" si="1"/>
        <v>7977</v>
      </c>
      <c r="N34" s="2443">
        <f t="shared" si="2"/>
        <v>100</v>
      </c>
    </row>
    <row r="35" spans="1:14" ht="15.75" customHeight="1">
      <c r="A35" s="2381"/>
      <c r="B35" s="2402" t="s">
        <v>1075</v>
      </c>
      <c r="C35" s="2403">
        <v>2787</v>
      </c>
      <c r="D35" s="2404">
        <v>35</v>
      </c>
      <c r="E35" s="666">
        <v>2787</v>
      </c>
      <c r="F35" s="2405">
        <v>100</v>
      </c>
      <c r="G35" s="2444">
        <v>1536</v>
      </c>
      <c r="H35" s="2445">
        <v>16</v>
      </c>
      <c r="I35" s="2446">
        <v>1536</v>
      </c>
      <c r="J35" s="2447">
        <f>I35/G35*100</f>
        <v>100</v>
      </c>
      <c r="K35" s="2448">
        <f t="shared" si="1"/>
        <v>1251</v>
      </c>
      <c r="L35" s="2449">
        <f t="shared" si="1"/>
        <v>19</v>
      </c>
      <c r="M35" s="2450">
        <f t="shared" si="1"/>
        <v>1251</v>
      </c>
      <c r="N35" s="2451">
        <f t="shared" si="2"/>
        <v>100</v>
      </c>
    </row>
    <row r="36" spans="1:14" ht="15.75" customHeight="1">
      <c r="A36" s="2381"/>
      <c r="B36" s="2414" t="s">
        <v>1076</v>
      </c>
      <c r="C36" s="2415">
        <v>788</v>
      </c>
      <c r="D36" s="2416">
        <v>14</v>
      </c>
      <c r="E36" s="662">
        <v>788</v>
      </c>
      <c r="F36" s="2417">
        <v>100</v>
      </c>
      <c r="G36" s="2418"/>
      <c r="H36" s="2419"/>
      <c r="I36" s="664"/>
      <c r="J36" s="2420"/>
      <c r="K36" s="2421">
        <f t="shared" si="1"/>
        <v>788</v>
      </c>
      <c r="L36" s="2422">
        <f t="shared" si="1"/>
        <v>14</v>
      </c>
      <c r="M36" s="2105">
        <f t="shared" si="1"/>
        <v>788</v>
      </c>
      <c r="N36" s="2423">
        <f t="shared" si="2"/>
        <v>100</v>
      </c>
    </row>
    <row r="37" spans="1:14" ht="15.75" customHeight="1" thickBot="1">
      <c r="A37" s="2381"/>
      <c r="B37" s="2452" t="s">
        <v>1077</v>
      </c>
      <c r="C37" s="2415">
        <v>5713</v>
      </c>
      <c r="D37" s="2416">
        <v>65</v>
      </c>
      <c r="E37" s="662">
        <v>5713</v>
      </c>
      <c r="F37" s="2417">
        <v>100</v>
      </c>
      <c r="G37" s="2418">
        <v>4145</v>
      </c>
      <c r="H37" s="2419">
        <v>31</v>
      </c>
      <c r="I37" s="664">
        <v>4019</v>
      </c>
      <c r="J37" s="2420">
        <f>I37/G37*100</f>
        <v>96.96019300361883</v>
      </c>
      <c r="K37" s="2421">
        <f t="shared" si="1"/>
        <v>1568</v>
      </c>
      <c r="L37" s="2422">
        <f t="shared" si="1"/>
        <v>34</v>
      </c>
      <c r="M37" s="2105">
        <f t="shared" si="1"/>
        <v>1694</v>
      </c>
      <c r="N37" s="2423">
        <f t="shared" si="2"/>
        <v>108.03571428571428</v>
      </c>
    </row>
    <row r="38" spans="1:14" ht="15.75" customHeight="1" thickBot="1" thickTop="1">
      <c r="A38" s="2381"/>
      <c r="B38" s="2453" t="s">
        <v>1078</v>
      </c>
      <c r="C38" s="2454">
        <v>350837</v>
      </c>
      <c r="D38" s="2455">
        <v>2575</v>
      </c>
      <c r="E38" s="2455">
        <v>318049</v>
      </c>
      <c r="F38" s="2456">
        <v>90.65434945573016</v>
      </c>
      <c r="G38" s="2457">
        <f>SUM(G4:G37)</f>
        <v>141369</v>
      </c>
      <c r="H38" s="2458">
        <f>SUM(H4:H37)</f>
        <v>433</v>
      </c>
      <c r="I38" s="2457">
        <f>SUM(I4:I37)</f>
        <v>61153</v>
      </c>
      <c r="J38" s="2459">
        <f>I38/G38*100</f>
        <v>43.25771562365158</v>
      </c>
      <c r="K38" s="2460">
        <f t="shared" si="1"/>
        <v>209468</v>
      </c>
      <c r="L38" s="2461">
        <f t="shared" si="1"/>
        <v>2142</v>
      </c>
      <c r="M38" s="2457">
        <f t="shared" si="1"/>
        <v>256896</v>
      </c>
      <c r="N38" s="2459">
        <f t="shared" si="2"/>
        <v>122.6421219470277</v>
      </c>
    </row>
    <row r="39" spans="2:14" ht="15.75" customHeight="1" thickBot="1">
      <c r="B39" s="2462" t="s">
        <v>1079</v>
      </c>
      <c r="C39" s="2463">
        <v>350867</v>
      </c>
      <c r="D39" s="2464">
        <v>2410</v>
      </c>
      <c r="E39" s="2465">
        <v>292396</v>
      </c>
      <c r="F39" s="2466">
        <v>83.33528088990985</v>
      </c>
      <c r="G39" s="2467">
        <v>143047</v>
      </c>
      <c r="H39" s="2468">
        <v>319</v>
      </c>
      <c r="I39" s="2467">
        <v>47436</v>
      </c>
      <c r="J39" s="2469">
        <v>33.1611288597454</v>
      </c>
      <c r="K39" s="2470">
        <v>200096</v>
      </c>
      <c r="L39" s="2471">
        <v>559</v>
      </c>
      <c r="M39" s="2467">
        <v>64411</v>
      </c>
      <c r="N39" s="2469">
        <v>32.19004877658724</v>
      </c>
    </row>
    <row r="40" spans="2:14" ht="15.75" customHeight="1">
      <c r="B40" s="2472" t="s">
        <v>1080</v>
      </c>
      <c r="C40" s="2473">
        <v>348910</v>
      </c>
      <c r="D40" s="2474">
        <v>2186</v>
      </c>
      <c r="E40" s="2465">
        <v>260800</v>
      </c>
      <c r="F40" s="2475">
        <v>74.74706944484251</v>
      </c>
      <c r="G40" s="217"/>
      <c r="H40" s="217"/>
      <c r="I40" s="217"/>
      <c r="J40" s="2476"/>
      <c r="K40" s="2477"/>
      <c r="L40" s="2477"/>
      <c r="M40" s="217"/>
      <c r="N40" s="2476"/>
    </row>
    <row r="41" spans="2:14" ht="15.75" customHeight="1" thickBot="1">
      <c r="B41" s="2478"/>
      <c r="C41" s="217"/>
      <c r="D41" s="217"/>
      <c r="E41" s="217"/>
      <c r="F41" s="2476"/>
      <c r="G41" s="217"/>
      <c r="H41" s="217"/>
      <c r="I41" s="217"/>
      <c r="J41" s="2476"/>
      <c r="K41" s="2477"/>
      <c r="L41" s="2477"/>
      <c r="M41" s="217"/>
      <c r="N41" s="2476"/>
    </row>
    <row r="42" spans="2:14" ht="15.75" customHeight="1">
      <c r="B42" s="2479" t="s">
        <v>1081</v>
      </c>
      <c r="C42" s="217"/>
      <c r="D42" s="217"/>
      <c r="E42" s="217"/>
      <c r="F42" s="2476"/>
      <c r="G42" s="2480">
        <f>SUM(G4:G14)</f>
        <v>127926</v>
      </c>
      <c r="H42" s="2481">
        <f>SUM(H4:H14)</f>
        <v>341</v>
      </c>
      <c r="I42" s="2481">
        <f>SUM(I4:I14)</f>
        <v>50971</v>
      </c>
      <c r="J42" s="2482">
        <f>I42/G42*100</f>
        <v>39.844128636868184</v>
      </c>
      <c r="K42" s="2480">
        <f aca="true" t="shared" si="3" ref="K42:M43">C43-G42</f>
        <v>156136</v>
      </c>
      <c r="L42" s="2481">
        <f t="shared" si="3"/>
        <v>1280</v>
      </c>
      <c r="M42" s="2481">
        <f t="shared" si="3"/>
        <v>203287</v>
      </c>
      <c r="N42" s="2482">
        <f>M42/K42*100</f>
        <v>130.19867295178562</v>
      </c>
    </row>
    <row r="43" spans="2:14" ht="15.75" customHeight="1" thickBot="1">
      <c r="B43" s="2483" t="s">
        <v>1082</v>
      </c>
      <c r="C43" s="2473">
        <f>SUM(C4:C14)</f>
        <v>284062</v>
      </c>
      <c r="D43" s="2473">
        <f>SUM(D4:D14)</f>
        <v>1621</v>
      </c>
      <c r="E43" s="2473">
        <f>SUM(E4:E14)</f>
        <v>254258</v>
      </c>
      <c r="F43" s="2466">
        <f>E43/C43*100</f>
        <v>89.50792432637945</v>
      </c>
      <c r="G43" s="2484">
        <f>SUM(G15:G37)</f>
        <v>13443</v>
      </c>
      <c r="H43" s="2485">
        <f>SUM(H15:H37)</f>
        <v>92</v>
      </c>
      <c r="I43" s="2485">
        <f>SUM(I15:I37)</f>
        <v>10182</v>
      </c>
      <c r="J43" s="2486">
        <f>I43/G43*100</f>
        <v>75.74202187011828</v>
      </c>
      <c r="K43" s="2487">
        <f t="shared" si="3"/>
        <v>53332</v>
      </c>
      <c r="L43" s="2485">
        <f t="shared" si="3"/>
        <v>862</v>
      </c>
      <c r="M43" s="2485">
        <f t="shared" si="3"/>
        <v>53609</v>
      </c>
      <c r="N43" s="2486">
        <f>M43/K43*100</f>
        <v>100.51938798469962</v>
      </c>
    </row>
    <row r="44" spans="2:14" ht="15.75" customHeight="1">
      <c r="B44" s="2483" t="s">
        <v>1083</v>
      </c>
      <c r="C44" s="2473">
        <f>SUM(C15:C37)</f>
        <v>66775</v>
      </c>
      <c r="D44" s="2473">
        <f>SUM(D15:D37)</f>
        <v>954</v>
      </c>
      <c r="E44" s="2473">
        <f>SUM(E15:E37)</f>
        <v>63791</v>
      </c>
      <c r="F44" s="2466">
        <f>E44/C44*100</f>
        <v>95.53126169973793</v>
      </c>
      <c r="G44" s="217"/>
      <c r="H44" s="217"/>
      <c r="I44" s="217"/>
      <c r="J44" s="2476"/>
      <c r="K44" s="217"/>
      <c r="L44" s="217"/>
      <c r="M44" s="217"/>
      <c r="N44" s="2476"/>
    </row>
    <row r="45" spans="2:14" ht="15.75" customHeight="1" thickBot="1">
      <c r="B45" s="2488"/>
      <c r="C45" s="1981"/>
      <c r="D45" s="1981"/>
      <c r="E45" s="1981"/>
      <c r="F45" s="2489"/>
      <c r="G45" s="215"/>
      <c r="H45" s="215"/>
      <c r="I45" s="215"/>
      <c r="J45" s="2490"/>
      <c r="K45" s="215"/>
      <c r="L45" s="215"/>
      <c r="M45" s="215"/>
      <c r="N45" s="2490"/>
    </row>
    <row r="46" spans="2:14" ht="15.75" customHeight="1">
      <c r="B46" s="2377" t="s">
        <v>1084</v>
      </c>
      <c r="C46" s="1881"/>
      <c r="D46" s="1881"/>
      <c r="E46" s="1881"/>
      <c r="F46" s="2491"/>
      <c r="G46" s="2480">
        <f>G4</f>
        <v>80610</v>
      </c>
      <c r="H46" s="2481">
        <f>H4</f>
        <v>119</v>
      </c>
      <c r="I46" s="2481">
        <f>I4</f>
        <v>20392</v>
      </c>
      <c r="J46" s="2482">
        <f>I46/G46*100</f>
        <v>25.297109539759333</v>
      </c>
      <c r="K46" s="2480">
        <f>K4</f>
        <v>81061</v>
      </c>
      <c r="L46" s="2481">
        <f>L4</f>
        <v>546</v>
      </c>
      <c r="M46" s="2481">
        <f>M4</f>
        <v>120322</v>
      </c>
      <c r="N46" s="2482">
        <f>M46/K46*100</f>
        <v>148.4338954614426</v>
      </c>
    </row>
    <row r="47" spans="2:14" ht="15.75" customHeight="1" thickBot="1">
      <c r="B47" s="2492" t="s">
        <v>1044</v>
      </c>
      <c r="C47" s="2493">
        <f>C4</f>
        <v>161671</v>
      </c>
      <c r="D47" s="2473">
        <f>D4</f>
        <v>665</v>
      </c>
      <c r="E47" s="2473">
        <f>E4</f>
        <v>140714</v>
      </c>
      <c r="F47" s="2466">
        <f>E47/C47*100</f>
        <v>87.03725467152427</v>
      </c>
      <c r="G47" s="2484">
        <f>SUM(G5:G37)</f>
        <v>60759</v>
      </c>
      <c r="H47" s="2485">
        <f>SUM(H5:H37)</f>
        <v>314</v>
      </c>
      <c r="I47" s="2485">
        <f>SUM(I5:I37)</f>
        <v>40761</v>
      </c>
      <c r="J47" s="2486">
        <f>I47/G47*100</f>
        <v>67.0863575766553</v>
      </c>
      <c r="K47" s="2487">
        <f>C48-G47</f>
        <v>128407</v>
      </c>
      <c r="L47" s="2485">
        <f>D48-H47</f>
        <v>1596</v>
      </c>
      <c r="M47" s="2485">
        <f>E48-I47</f>
        <v>136574</v>
      </c>
      <c r="N47" s="2486">
        <f>M47/K47*100</f>
        <v>106.36024515797426</v>
      </c>
    </row>
    <row r="48" spans="2:6" ht="15.75" customHeight="1">
      <c r="B48" s="2494" t="s">
        <v>1085</v>
      </c>
      <c r="C48" s="2493">
        <f>SUM(C5:C37)</f>
        <v>189166</v>
      </c>
      <c r="D48" s="2473">
        <f>SUM(D5:D37)</f>
        <v>1910</v>
      </c>
      <c r="E48" s="2473">
        <f>SUM(E5:E37)</f>
        <v>177335</v>
      </c>
      <c r="F48" s="2466">
        <f>E48/C48*100</f>
        <v>93.74570483067782</v>
      </c>
    </row>
  </sheetData>
  <sheetProtection/>
  <mergeCells count="9">
    <mergeCell ref="B1:F1"/>
    <mergeCell ref="K1:N1"/>
    <mergeCell ref="B2:B3"/>
    <mergeCell ref="C2:C3"/>
    <mergeCell ref="D2:D3"/>
    <mergeCell ref="G2:G3"/>
    <mergeCell ref="H2:H3"/>
    <mergeCell ref="K2:K3"/>
    <mergeCell ref="L2:L3"/>
  </mergeCells>
  <printOptions/>
  <pageMargins left="0.984251968503937" right="0.7874015748031497" top="0.9055118110236221" bottom="0.7874015748031497" header="0.5511811023622047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pane xSplit="3" ySplit="3" topLeftCell="D2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1" sqref="P1:P16384"/>
    </sheetView>
  </sheetViews>
  <sheetFormatPr defaultColWidth="8.09765625" defaultRowHeight="14.25"/>
  <cols>
    <col min="1" max="1" width="0.6953125" style="226" customWidth="1"/>
    <col min="2" max="2" width="5.3984375" style="226" customWidth="1"/>
    <col min="3" max="3" width="8.59765625" style="226" customWidth="1"/>
    <col min="4" max="4" width="6.59765625" style="215" customWidth="1"/>
    <col min="5" max="5" width="7.59765625" style="215" customWidth="1"/>
    <col min="6" max="15" width="6.59765625" style="215" customWidth="1"/>
    <col min="16" max="30" width="5.69921875" style="215" customWidth="1"/>
    <col min="31" max="31" width="6.5" style="215" customWidth="1"/>
    <col min="32" max="16384" width="8.09765625" style="226" customWidth="1"/>
  </cols>
  <sheetData>
    <row r="1" spans="2:31" s="368" customFormat="1" ht="24" customHeight="1">
      <c r="B1" s="533" t="s">
        <v>181</v>
      </c>
      <c r="D1" s="535"/>
      <c r="E1" s="535"/>
      <c r="F1" s="535"/>
      <c r="G1" s="535"/>
      <c r="H1" s="535" t="s">
        <v>371</v>
      </c>
      <c r="I1" s="535"/>
      <c r="J1" s="535"/>
      <c r="K1" s="535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5"/>
      <c r="X1" s="535"/>
      <c r="Y1" s="535"/>
      <c r="Z1" s="535"/>
      <c r="AA1" s="535"/>
      <c r="AB1" s="535"/>
      <c r="AC1" s="535"/>
      <c r="AD1" s="535"/>
      <c r="AE1" s="535"/>
    </row>
    <row r="2" spans="2:31" s="535" customFormat="1" ht="29.25" customHeight="1">
      <c r="B2" s="747"/>
      <c r="C2" s="748"/>
      <c r="D2" s="744" t="s">
        <v>36</v>
      </c>
      <c r="E2" s="745"/>
      <c r="F2" s="746" t="s">
        <v>156</v>
      </c>
      <c r="G2" s="740"/>
      <c r="H2" s="740" t="s">
        <v>157</v>
      </c>
      <c r="I2" s="740"/>
      <c r="J2" s="740" t="s">
        <v>158</v>
      </c>
      <c r="K2" s="740"/>
      <c r="L2" s="740" t="s">
        <v>159</v>
      </c>
      <c r="M2" s="740"/>
      <c r="N2" s="740" t="s">
        <v>160</v>
      </c>
      <c r="O2" s="740"/>
      <c r="P2" s="740" t="s">
        <v>161</v>
      </c>
      <c r="Q2" s="740"/>
      <c r="R2" s="740" t="s">
        <v>162</v>
      </c>
      <c r="S2" s="740"/>
      <c r="T2" s="740" t="s">
        <v>163</v>
      </c>
      <c r="U2" s="740"/>
      <c r="V2" s="740" t="s">
        <v>164</v>
      </c>
      <c r="W2" s="740"/>
      <c r="X2" s="740" t="s">
        <v>165</v>
      </c>
      <c r="Y2" s="740"/>
      <c r="Z2" s="740" t="s">
        <v>166</v>
      </c>
      <c r="AA2" s="740"/>
      <c r="AB2" s="740" t="s">
        <v>167</v>
      </c>
      <c r="AC2" s="740"/>
      <c r="AD2" s="740" t="s">
        <v>168</v>
      </c>
      <c r="AE2" s="751"/>
    </row>
    <row r="3" spans="2:31" s="535" customFormat="1" ht="29.25" customHeight="1">
      <c r="B3" s="749"/>
      <c r="C3" s="750"/>
      <c r="D3" s="604" t="s">
        <v>169</v>
      </c>
      <c r="E3" s="603" t="s">
        <v>170</v>
      </c>
      <c r="F3" s="605" t="s">
        <v>169</v>
      </c>
      <c r="G3" s="598" t="s">
        <v>170</v>
      </c>
      <c r="H3" s="598" t="s">
        <v>169</v>
      </c>
      <c r="I3" s="598" t="s">
        <v>170</v>
      </c>
      <c r="J3" s="598" t="s">
        <v>169</v>
      </c>
      <c r="K3" s="598" t="s">
        <v>170</v>
      </c>
      <c r="L3" s="598" t="s">
        <v>169</v>
      </c>
      <c r="M3" s="598" t="s">
        <v>170</v>
      </c>
      <c r="N3" s="598" t="s">
        <v>169</v>
      </c>
      <c r="O3" s="598" t="s">
        <v>170</v>
      </c>
      <c r="P3" s="602" t="s">
        <v>169</v>
      </c>
      <c r="Q3" s="602" t="s">
        <v>170</v>
      </c>
      <c r="R3" s="602" t="s">
        <v>169</v>
      </c>
      <c r="S3" s="602" t="s">
        <v>170</v>
      </c>
      <c r="T3" s="602" t="s">
        <v>169</v>
      </c>
      <c r="U3" s="602" t="s">
        <v>170</v>
      </c>
      <c r="V3" s="602" t="s">
        <v>169</v>
      </c>
      <c r="W3" s="602" t="s">
        <v>170</v>
      </c>
      <c r="X3" s="602" t="s">
        <v>169</v>
      </c>
      <c r="Y3" s="602" t="s">
        <v>170</v>
      </c>
      <c r="Z3" s="602" t="s">
        <v>169</v>
      </c>
      <c r="AA3" s="606" t="s">
        <v>170</v>
      </c>
      <c r="AB3" s="602" t="s">
        <v>169</v>
      </c>
      <c r="AC3" s="602" t="s">
        <v>170</v>
      </c>
      <c r="AD3" s="602" t="s">
        <v>169</v>
      </c>
      <c r="AE3" s="603" t="s">
        <v>170</v>
      </c>
    </row>
    <row r="4" spans="2:31" ht="15.75" customHeight="1">
      <c r="B4" s="757" t="s">
        <v>92</v>
      </c>
      <c r="C4" s="758"/>
      <c r="D4" s="83">
        <f>SUM(F4,H4,J4,L4,N4,P4,R4,T4,V4,X4,Z4,AB4,AD4)</f>
        <v>3003</v>
      </c>
      <c r="E4" s="198">
        <f>SUM(G4,I4,K4,M4,O4,Q4,S4,U4,W4,Y4,AA4,AC4,AE4)</f>
        <v>62567</v>
      </c>
      <c r="F4" s="214">
        <f aca="true" t="shared" si="0" ref="F4:O4">SUM(F13,F45,F46,F47)</f>
        <v>255</v>
      </c>
      <c r="G4" s="84">
        <f t="shared" si="0"/>
        <v>8541</v>
      </c>
      <c r="H4" s="84">
        <f t="shared" si="0"/>
        <v>38</v>
      </c>
      <c r="I4" s="84">
        <f t="shared" si="0"/>
        <v>592</v>
      </c>
      <c r="J4" s="84">
        <f t="shared" si="0"/>
        <v>1043</v>
      </c>
      <c r="K4" s="84">
        <f t="shared" si="0"/>
        <v>28977</v>
      </c>
      <c r="L4" s="84">
        <f t="shared" si="0"/>
        <v>0</v>
      </c>
      <c r="M4" s="84">
        <f t="shared" si="0"/>
        <v>0</v>
      </c>
      <c r="N4" s="84">
        <f t="shared" si="0"/>
        <v>1</v>
      </c>
      <c r="O4" s="84">
        <f t="shared" si="0"/>
        <v>3</v>
      </c>
      <c r="P4" s="84">
        <f aca="true" t="shared" si="1" ref="P4:AE4">SUM(P13,P45,P46,P47)</f>
        <v>249</v>
      </c>
      <c r="Q4" s="84">
        <f t="shared" si="1"/>
        <v>3662</v>
      </c>
      <c r="R4" s="84">
        <f t="shared" si="1"/>
        <v>62</v>
      </c>
      <c r="S4" s="84">
        <f t="shared" si="1"/>
        <v>1189</v>
      </c>
      <c r="T4" s="84">
        <f t="shared" si="1"/>
        <v>0</v>
      </c>
      <c r="U4" s="84">
        <f t="shared" si="1"/>
        <v>0</v>
      </c>
      <c r="V4" s="84">
        <f t="shared" si="1"/>
        <v>398</v>
      </c>
      <c r="W4" s="84">
        <f t="shared" si="1"/>
        <v>6524</v>
      </c>
      <c r="X4" s="84">
        <f t="shared" si="1"/>
        <v>45</v>
      </c>
      <c r="Y4" s="84">
        <f t="shared" si="1"/>
        <v>1092</v>
      </c>
      <c r="Z4" s="84">
        <f t="shared" si="1"/>
        <v>0</v>
      </c>
      <c r="AA4" s="84">
        <f t="shared" si="1"/>
        <v>0</v>
      </c>
      <c r="AB4" s="84">
        <f t="shared" si="1"/>
        <v>15</v>
      </c>
      <c r="AC4" s="84">
        <f t="shared" si="1"/>
        <v>528</v>
      </c>
      <c r="AD4" s="84">
        <f t="shared" si="1"/>
        <v>897</v>
      </c>
      <c r="AE4" s="198">
        <f t="shared" si="1"/>
        <v>11459</v>
      </c>
    </row>
    <row r="5" spans="2:31" ht="15.75" customHeight="1">
      <c r="B5" s="227"/>
      <c r="C5" s="445" t="s">
        <v>356</v>
      </c>
      <c r="D5" s="40">
        <f>SUM(F5,H5,J5,L5,N5,P5,R5,T5,V5,X5,Z5,AB5,AD5)</f>
        <v>318</v>
      </c>
      <c r="E5" s="228">
        <f>SUM(G5,I5,K5,M5,O5,Q5,S5,U5,W5,Y5,AA5,AC5,AE5)</f>
        <v>7649</v>
      </c>
      <c r="F5" s="206">
        <v>77</v>
      </c>
      <c r="G5" s="205">
        <v>2898</v>
      </c>
      <c r="H5" s="205"/>
      <c r="I5" s="205"/>
      <c r="J5" s="205">
        <v>96</v>
      </c>
      <c r="K5" s="205">
        <v>1912</v>
      </c>
      <c r="L5" s="205"/>
      <c r="M5" s="205"/>
      <c r="N5" s="205"/>
      <c r="O5" s="205"/>
      <c r="P5" s="205">
        <v>63</v>
      </c>
      <c r="Q5" s="205">
        <v>660</v>
      </c>
      <c r="R5" s="205"/>
      <c r="S5" s="205"/>
      <c r="T5" s="205"/>
      <c r="U5" s="205"/>
      <c r="V5" s="205">
        <v>4</v>
      </c>
      <c r="W5" s="205">
        <v>655</v>
      </c>
      <c r="X5" s="205">
        <v>6</v>
      </c>
      <c r="Y5" s="205">
        <v>135</v>
      </c>
      <c r="Z5" s="205"/>
      <c r="AA5" s="205"/>
      <c r="AB5" s="205">
        <v>5</v>
      </c>
      <c r="AC5" s="205">
        <v>252</v>
      </c>
      <c r="AD5" s="205">
        <v>67</v>
      </c>
      <c r="AE5" s="207">
        <v>1137</v>
      </c>
    </row>
    <row r="6" spans="2:31" ht="15.75" customHeight="1">
      <c r="B6" s="229" t="s">
        <v>27</v>
      </c>
      <c r="C6" s="446" t="s">
        <v>4</v>
      </c>
      <c r="D6" s="230">
        <f>SUM(F6,H6,J6,L6,N6,P6,R6,T6,V6,X6,Z6,AB6,AD6)</f>
        <v>19</v>
      </c>
      <c r="E6" s="228">
        <f>SUM(G6,I6,K6,M6,O6,Q6,S6,U6,W6,Y6,AA6,AC6,AE6)</f>
        <v>1189</v>
      </c>
      <c r="F6" s="203">
        <v>6</v>
      </c>
      <c r="G6" s="23">
        <v>189</v>
      </c>
      <c r="H6" s="23"/>
      <c r="I6" s="23"/>
      <c r="J6" s="23">
        <v>5</v>
      </c>
      <c r="K6" s="23">
        <v>494</v>
      </c>
      <c r="L6" s="23"/>
      <c r="M6" s="23"/>
      <c r="N6" s="23">
        <v>1</v>
      </c>
      <c r="O6" s="23">
        <v>3</v>
      </c>
      <c r="P6" s="23">
        <v>2</v>
      </c>
      <c r="Q6" s="23">
        <v>201</v>
      </c>
      <c r="R6" s="23"/>
      <c r="S6" s="23"/>
      <c r="T6" s="23"/>
      <c r="U6" s="23"/>
      <c r="V6" s="23">
        <v>2</v>
      </c>
      <c r="W6" s="23">
        <v>201</v>
      </c>
      <c r="X6" s="23">
        <v>1</v>
      </c>
      <c r="Y6" s="23">
        <v>51</v>
      </c>
      <c r="Z6" s="23"/>
      <c r="AA6" s="23"/>
      <c r="AB6" s="23">
        <v>1</v>
      </c>
      <c r="AC6" s="23">
        <v>20</v>
      </c>
      <c r="AD6" s="23">
        <v>1</v>
      </c>
      <c r="AE6" s="204">
        <v>30</v>
      </c>
    </row>
    <row r="7" spans="2:31" ht="15.75" customHeight="1">
      <c r="B7" s="229" t="s">
        <v>28</v>
      </c>
      <c r="C7" s="446" t="s">
        <v>5</v>
      </c>
      <c r="D7" s="230">
        <f>SUM(F7,H7,J7,L7,N7,P7,R7,T7,V7,X7,Z7,AB7,AD7)</f>
        <v>27</v>
      </c>
      <c r="E7" s="228">
        <f>SUM(G7,I7,K7,M7,O7,Q7,S7,U7,W7,Y7,AA7,AC7,AE7)</f>
        <v>1338</v>
      </c>
      <c r="F7" s="203">
        <v>11</v>
      </c>
      <c r="G7" s="23">
        <v>312</v>
      </c>
      <c r="H7" s="23">
        <v>2</v>
      </c>
      <c r="I7" s="23">
        <v>53</v>
      </c>
      <c r="J7" s="23">
        <v>5</v>
      </c>
      <c r="K7" s="23">
        <v>603</v>
      </c>
      <c r="L7" s="23"/>
      <c r="M7" s="23"/>
      <c r="N7" s="23"/>
      <c r="O7" s="23"/>
      <c r="P7" s="23">
        <v>3</v>
      </c>
      <c r="Q7" s="23">
        <v>89</v>
      </c>
      <c r="R7" s="23"/>
      <c r="S7" s="23"/>
      <c r="T7" s="23"/>
      <c r="U7" s="23"/>
      <c r="V7" s="23">
        <v>4</v>
      </c>
      <c r="W7" s="23">
        <v>241</v>
      </c>
      <c r="X7" s="23"/>
      <c r="Y7" s="23"/>
      <c r="Z7" s="23"/>
      <c r="AA7" s="23"/>
      <c r="AB7" s="23"/>
      <c r="AC7" s="23"/>
      <c r="AD7" s="23">
        <v>2</v>
      </c>
      <c r="AE7" s="204">
        <v>40</v>
      </c>
    </row>
    <row r="8" spans="2:31" ht="15.75" customHeight="1">
      <c r="B8" s="229" t="s">
        <v>29</v>
      </c>
      <c r="C8" s="446" t="s">
        <v>145</v>
      </c>
      <c r="D8" s="230">
        <f>SUM(F8,H8,J8,L8,N8,P8,R8,T8,V8,X8,Z8,AB8,AD8)</f>
        <v>291</v>
      </c>
      <c r="E8" s="228">
        <f>SUM(G8,I8,K8,M8,O8,Q8,S8,U8,W8,Y8,AA8,AC8,AE8)</f>
        <v>4362</v>
      </c>
      <c r="F8" s="203">
        <v>9</v>
      </c>
      <c r="G8" s="23">
        <v>241</v>
      </c>
      <c r="H8" s="23"/>
      <c r="I8" s="23"/>
      <c r="J8" s="23">
        <v>65</v>
      </c>
      <c r="K8" s="23">
        <v>1623</v>
      </c>
      <c r="L8" s="23"/>
      <c r="M8" s="23"/>
      <c r="N8" s="23"/>
      <c r="O8" s="23"/>
      <c r="P8" s="23">
        <v>27</v>
      </c>
      <c r="Q8" s="23">
        <v>157</v>
      </c>
      <c r="R8" s="23">
        <v>16</v>
      </c>
      <c r="S8" s="23">
        <v>221</v>
      </c>
      <c r="T8" s="23"/>
      <c r="U8" s="23"/>
      <c r="V8" s="23">
        <v>41</v>
      </c>
      <c r="W8" s="23">
        <v>751</v>
      </c>
      <c r="X8" s="23">
        <v>4</v>
      </c>
      <c r="Y8" s="23">
        <v>135</v>
      </c>
      <c r="Z8" s="23"/>
      <c r="AA8" s="23"/>
      <c r="AB8" s="23">
        <v>2</v>
      </c>
      <c r="AC8" s="23">
        <v>51</v>
      </c>
      <c r="AD8" s="23">
        <v>127</v>
      </c>
      <c r="AE8" s="204">
        <v>1183</v>
      </c>
    </row>
    <row r="9" spans="2:31" ht="15.75" customHeight="1">
      <c r="B9" s="229" t="s">
        <v>30</v>
      </c>
      <c r="C9" s="446" t="s">
        <v>146</v>
      </c>
      <c r="D9" s="230">
        <f>SUM(F9,H9,J9,L9,N9,P9,R9,T9,V9,X9,Z9,AB9,AD9)</f>
        <v>43</v>
      </c>
      <c r="E9" s="228">
        <f>SUM(G9,I9,K9,M9,O9,Q9,S9,U9,W9,Y9,AA9,AC9,AE9)</f>
        <v>2218</v>
      </c>
      <c r="F9" s="203">
        <v>7</v>
      </c>
      <c r="G9" s="23">
        <v>381</v>
      </c>
      <c r="H9" s="23"/>
      <c r="I9" s="23"/>
      <c r="J9" s="23">
        <v>19</v>
      </c>
      <c r="K9" s="23">
        <v>1215</v>
      </c>
      <c r="L9" s="23"/>
      <c r="M9" s="23"/>
      <c r="N9" s="23"/>
      <c r="O9" s="23"/>
      <c r="P9" s="23">
        <v>6</v>
      </c>
      <c r="Q9" s="23">
        <v>178</v>
      </c>
      <c r="R9" s="23"/>
      <c r="S9" s="23"/>
      <c r="T9" s="23"/>
      <c r="U9" s="23"/>
      <c r="V9" s="23">
        <v>9</v>
      </c>
      <c r="W9" s="23">
        <v>419</v>
      </c>
      <c r="X9" s="23">
        <v>2</v>
      </c>
      <c r="Y9" s="23">
        <v>25</v>
      </c>
      <c r="Z9" s="23"/>
      <c r="AA9" s="23"/>
      <c r="AB9" s="23"/>
      <c r="AC9" s="23"/>
      <c r="AD9" s="23"/>
      <c r="AE9" s="204"/>
    </row>
    <row r="10" spans="2:31" ht="15.75" customHeight="1">
      <c r="B10" s="229" t="s">
        <v>31</v>
      </c>
      <c r="C10" s="446" t="s">
        <v>6</v>
      </c>
      <c r="D10" s="230">
        <f>SUM(F10,H10,J10,L10,N10,P10,R10,T10,V10,X10,Z10,AB10,AD10)</f>
        <v>84</v>
      </c>
      <c r="E10" s="228">
        <f>SUM(G10,I10,K10,M10,O10,Q10,S10,U10,W10,Y10,AA10,AC10,AE10)</f>
        <v>1898</v>
      </c>
      <c r="F10" s="203">
        <v>31</v>
      </c>
      <c r="G10" s="23">
        <v>858</v>
      </c>
      <c r="H10" s="23">
        <v>2</v>
      </c>
      <c r="I10" s="23">
        <v>19</v>
      </c>
      <c r="J10" s="23">
        <v>43</v>
      </c>
      <c r="K10" s="23">
        <v>849</v>
      </c>
      <c r="L10" s="23"/>
      <c r="M10" s="23"/>
      <c r="N10" s="23"/>
      <c r="O10" s="23"/>
      <c r="P10" s="23">
        <v>1</v>
      </c>
      <c r="Q10" s="23">
        <v>3</v>
      </c>
      <c r="R10" s="23"/>
      <c r="S10" s="23"/>
      <c r="T10" s="23"/>
      <c r="U10" s="23"/>
      <c r="V10" s="23">
        <v>1</v>
      </c>
      <c r="W10" s="23">
        <v>14</v>
      </c>
      <c r="X10" s="23">
        <v>1</v>
      </c>
      <c r="Y10" s="23">
        <v>5</v>
      </c>
      <c r="Z10" s="23"/>
      <c r="AA10" s="202"/>
      <c r="AB10" s="23">
        <v>3</v>
      </c>
      <c r="AC10" s="23">
        <v>109</v>
      </c>
      <c r="AD10" s="23">
        <v>2</v>
      </c>
      <c r="AE10" s="204">
        <v>41</v>
      </c>
    </row>
    <row r="11" spans="2:31" ht="15.75" customHeight="1">
      <c r="B11" s="229" t="s">
        <v>32</v>
      </c>
      <c r="C11" s="446" t="s">
        <v>7</v>
      </c>
      <c r="D11" s="230">
        <f>SUM(F11,H11,J11,L11,N11,P11,R11,T11,V11,X11,Z11,AB11,AD11)</f>
        <v>27</v>
      </c>
      <c r="E11" s="228">
        <f>SUM(G11,I11,K11,M11,O11,Q11,S11,U11,W11,Y11,AA11,AC11,AE11)</f>
        <v>1434</v>
      </c>
      <c r="F11" s="203">
        <v>8</v>
      </c>
      <c r="G11" s="23">
        <v>442</v>
      </c>
      <c r="H11" s="23">
        <v>1</v>
      </c>
      <c r="I11" s="23">
        <v>27</v>
      </c>
      <c r="J11" s="23">
        <v>6</v>
      </c>
      <c r="K11" s="23">
        <v>331</v>
      </c>
      <c r="L11" s="23"/>
      <c r="M11" s="23"/>
      <c r="N11" s="23"/>
      <c r="O11" s="23"/>
      <c r="P11" s="23">
        <v>2</v>
      </c>
      <c r="Q11" s="23">
        <v>13</v>
      </c>
      <c r="R11" s="23">
        <v>1</v>
      </c>
      <c r="S11" s="23">
        <v>70</v>
      </c>
      <c r="T11" s="23"/>
      <c r="U11" s="23"/>
      <c r="V11" s="23">
        <v>7</v>
      </c>
      <c r="W11" s="23">
        <v>489</v>
      </c>
      <c r="X11" s="23">
        <v>2</v>
      </c>
      <c r="Y11" s="23">
        <v>62</v>
      </c>
      <c r="Z11" s="23"/>
      <c r="AA11" s="202"/>
      <c r="AB11" s="23"/>
      <c r="AC11" s="23"/>
      <c r="AD11" s="23"/>
      <c r="AE11" s="204"/>
    </row>
    <row r="12" spans="2:31" ht="15.75" customHeight="1">
      <c r="B12" s="229" t="s">
        <v>33</v>
      </c>
      <c r="C12" s="446" t="s">
        <v>8</v>
      </c>
      <c r="D12" s="230">
        <f>SUM(F12,H12,J12,L12,N12,P12,R12,T12,V12,X12,Z12,AB12,AD12)</f>
        <v>22</v>
      </c>
      <c r="E12" s="228">
        <f>SUM(G12,I12,K12,M12,O12,Q12,S12,U12,W12,Y12,AA12,AC12,AE12)</f>
        <v>614</v>
      </c>
      <c r="F12" s="203">
        <v>9</v>
      </c>
      <c r="G12" s="23">
        <v>339</v>
      </c>
      <c r="H12" s="23">
        <v>2</v>
      </c>
      <c r="I12" s="23">
        <v>13</v>
      </c>
      <c r="J12" s="23">
        <v>1</v>
      </c>
      <c r="K12" s="23">
        <v>43</v>
      </c>
      <c r="L12" s="23"/>
      <c r="M12" s="23"/>
      <c r="N12" s="23"/>
      <c r="O12" s="23"/>
      <c r="P12" s="23">
        <v>2</v>
      </c>
      <c r="Q12" s="23">
        <v>94</v>
      </c>
      <c r="R12" s="23">
        <v>4</v>
      </c>
      <c r="S12" s="23">
        <v>49</v>
      </c>
      <c r="T12" s="23"/>
      <c r="U12" s="23"/>
      <c r="V12" s="23"/>
      <c r="W12" s="23"/>
      <c r="X12" s="23">
        <v>4</v>
      </c>
      <c r="Y12" s="23">
        <v>76</v>
      </c>
      <c r="Z12" s="23"/>
      <c r="AA12" s="202"/>
      <c r="AB12" s="23"/>
      <c r="AC12" s="23"/>
      <c r="AD12" s="23"/>
      <c r="AE12" s="204"/>
    </row>
    <row r="13" spans="2:31" ht="15.75" customHeight="1">
      <c r="B13" s="231"/>
      <c r="C13" s="232" t="s">
        <v>98</v>
      </c>
      <c r="D13" s="31">
        <f>SUM(F13,H13,J13,L13,N13,P13,R13,T13,V13,X13,Z13,AB13,AD13)</f>
        <v>831</v>
      </c>
      <c r="E13" s="233">
        <f>SUM(G13,I13,K13,M13,O13,Q13,S13,U13,W13,Y13,AA13,AC13,AE13)</f>
        <v>20702</v>
      </c>
      <c r="F13" s="234">
        <f aca="true" t="shared" si="2" ref="F13:O13">SUM(F5:F12)</f>
        <v>158</v>
      </c>
      <c r="G13" s="32">
        <f t="shared" si="2"/>
        <v>5660</v>
      </c>
      <c r="H13" s="32">
        <f t="shared" si="2"/>
        <v>7</v>
      </c>
      <c r="I13" s="32">
        <f t="shared" si="2"/>
        <v>112</v>
      </c>
      <c r="J13" s="32">
        <f t="shared" si="2"/>
        <v>240</v>
      </c>
      <c r="K13" s="32">
        <f t="shared" si="2"/>
        <v>7070</v>
      </c>
      <c r="L13" s="32">
        <f t="shared" si="2"/>
        <v>0</v>
      </c>
      <c r="M13" s="32">
        <f t="shared" si="2"/>
        <v>0</v>
      </c>
      <c r="N13" s="32">
        <f t="shared" si="2"/>
        <v>1</v>
      </c>
      <c r="O13" s="32">
        <f t="shared" si="2"/>
        <v>3</v>
      </c>
      <c r="P13" s="32">
        <f aca="true" t="shared" si="3" ref="P13:AE13">SUM(P5:P12)</f>
        <v>106</v>
      </c>
      <c r="Q13" s="32">
        <f t="shared" si="3"/>
        <v>1395</v>
      </c>
      <c r="R13" s="32">
        <f t="shared" si="3"/>
        <v>21</v>
      </c>
      <c r="S13" s="32">
        <f t="shared" si="3"/>
        <v>340</v>
      </c>
      <c r="T13" s="32">
        <f t="shared" si="3"/>
        <v>0</v>
      </c>
      <c r="U13" s="32">
        <f t="shared" si="3"/>
        <v>0</v>
      </c>
      <c r="V13" s="32">
        <f t="shared" si="3"/>
        <v>68</v>
      </c>
      <c r="W13" s="32">
        <f t="shared" si="3"/>
        <v>2770</v>
      </c>
      <c r="X13" s="32">
        <f t="shared" si="3"/>
        <v>20</v>
      </c>
      <c r="Y13" s="32">
        <f t="shared" si="3"/>
        <v>489</v>
      </c>
      <c r="Z13" s="32">
        <f t="shared" si="3"/>
        <v>0</v>
      </c>
      <c r="AA13" s="235">
        <f t="shared" si="3"/>
        <v>0</v>
      </c>
      <c r="AB13" s="32">
        <f t="shared" si="3"/>
        <v>11</v>
      </c>
      <c r="AC13" s="32">
        <f t="shared" si="3"/>
        <v>432</v>
      </c>
      <c r="AD13" s="32">
        <f t="shared" si="3"/>
        <v>199</v>
      </c>
      <c r="AE13" s="233">
        <f t="shared" si="3"/>
        <v>2431</v>
      </c>
    </row>
    <row r="14" spans="2:31" ht="15.75" customHeight="1">
      <c r="B14" s="754" t="s">
        <v>34</v>
      </c>
      <c r="C14" s="236" t="s">
        <v>9</v>
      </c>
      <c r="D14" s="40">
        <f>SUM(F14,H14,J14,L14,N14,P14,R14,T14,V14,X14,Z14,AB14,AD14)</f>
        <v>519</v>
      </c>
      <c r="E14" s="237">
        <f>SUM(G14,I14,K14,M14,O14,Q14,S14,U14,W14,Y14,AA14,AC14,AE14)</f>
        <v>12607</v>
      </c>
      <c r="F14" s="238">
        <v>22</v>
      </c>
      <c r="G14" s="66">
        <v>491</v>
      </c>
      <c r="H14" s="355">
        <v>12</v>
      </c>
      <c r="I14" s="41">
        <v>268</v>
      </c>
      <c r="J14" s="41">
        <v>262</v>
      </c>
      <c r="K14" s="41">
        <v>6149</v>
      </c>
      <c r="L14" s="41"/>
      <c r="M14" s="41"/>
      <c r="N14" s="41"/>
      <c r="O14" s="41"/>
      <c r="P14" s="41">
        <v>37</v>
      </c>
      <c r="Q14" s="41">
        <v>895</v>
      </c>
      <c r="R14" s="41">
        <v>33</v>
      </c>
      <c r="S14" s="41">
        <v>702</v>
      </c>
      <c r="T14" s="41"/>
      <c r="U14" s="41"/>
      <c r="V14" s="41">
        <v>25</v>
      </c>
      <c r="W14" s="41">
        <v>939</v>
      </c>
      <c r="X14" s="41">
        <v>4</v>
      </c>
      <c r="Y14" s="41">
        <v>122</v>
      </c>
      <c r="Z14" s="41"/>
      <c r="AA14" s="239"/>
      <c r="AB14" s="41">
        <v>2</v>
      </c>
      <c r="AC14" s="41">
        <v>5</v>
      </c>
      <c r="AD14" s="41">
        <v>122</v>
      </c>
      <c r="AE14" s="237">
        <v>3036</v>
      </c>
    </row>
    <row r="15" spans="2:31" ht="15.75" customHeight="1">
      <c r="B15" s="755"/>
      <c r="C15" s="446" t="s">
        <v>10</v>
      </c>
      <c r="D15" s="230"/>
      <c r="E15" s="228"/>
      <c r="F15" s="20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02"/>
      <c r="AB15" s="23"/>
      <c r="AC15" s="23"/>
      <c r="AD15" s="23"/>
      <c r="AE15" s="204"/>
    </row>
    <row r="16" spans="2:31" ht="15.75" customHeight="1">
      <c r="B16" s="755"/>
      <c r="C16" s="446" t="s">
        <v>11</v>
      </c>
      <c r="D16" s="230"/>
      <c r="E16" s="228"/>
      <c r="F16" s="20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02"/>
      <c r="AB16" s="23"/>
      <c r="AC16" s="23"/>
      <c r="AD16" s="23"/>
      <c r="AE16" s="204"/>
    </row>
    <row r="17" spans="2:31" ht="15.75" customHeight="1">
      <c r="B17" s="755"/>
      <c r="C17" s="446" t="s">
        <v>148</v>
      </c>
      <c r="D17" s="230"/>
      <c r="E17" s="228"/>
      <c r="F17" s="20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02"/>
      <c r="AB17" s="23"/>
      <c r="AC17" s="23"/>
      <c r="AD17" s="23"/>
      <c r="AE17" s="204"/>
    </row>
    <row r="18" spans="2:31" ht="15.75" customHeight="1">
      <c r="B18" s="755"/>
      <c r="C18" s="446" t="s">
        <v>149</v>
      </c>
      <c r="D18" s="230"/>
      <c r="E18" s="228"/>
      <c r="F18" s="20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02"/>
      <c r="AB18" s="23"/>
      <c r="AC18" s="23"/>
      <c r="AD18" s="23"/>
      <c r="AE18" s="204"/>
    </row>
    <row r="19" spans="2:31" ht="15.75" customHeight="1">
      <c r="B19" s="756"/>
      <c r="C19" s="446" t="s">
        <v>12</v>
      </c>
      <c r="D19" s="230"/>
      <c r="E19" s="228"/>
      <c r="F19" s="20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02"/>
      <c r="AB19" s="23"/>
      <c r="AC19" s="23"/>
      <c r="AD19" s="23"/>
      <c r="AE19" s="204"/>
    </row>
    <row r="20" spans="2:31" ht="15.75" customHeight="1">
      <c r="B20" s="755" t="s">
        <v>35</v>
      </c>
      <c r="C20" s="236" t="s">
        <v>9</v>
      </c>
      <c r="D20" s="240">
        <f>SUM(F20,H20,J20,L20,N20,P20,R20,T20,V20,X20,Z20,AB20,AD20)</f>
        <v>308</v>
      </c>
      <c r="E20" s="241">
        <f>SUM(G20,I20,K20,M20,O20,Q20,S20,U20,W20,Y20,AA20,AC20,AE20)</f>
        <v>2707</v>
      </c>
      <c r="F20" s="240">
        <v>5</v>
      </c>
      <c r="G20" s="66">
        <v>140</v>
      </c>
      <c r="H20" s="66"/>
      <c r="I20" s="66"/>
      <c r="J20" s="66">
        <v>157</v>
      </c>
      <c r="K20" s="66">
        <v>1993</v>
      </c>
      <c r="L20" s="66"/>
      <c r="M20" s="66"/>
      <c r="N20" s="66"/>
      <c r="O20" s="66"/>
      <c r="P20" s="66">
        <v>10</v>
      </c>
      <c r="Q20" s="66">
        <v>87</v>
      </c>
      <c r="R20" s="66"/>
      <c r="S20" s="66"/>
      <c r="T20" s="66"/>
      <c r="U20" s="66"/>
      <c r="V20" s="66">
        <v>130</v>
      </c>
      <c r="W20" s="66">
        <v>435</v>
      </c>
      <c r="X20" s="66">
        <v>1</v>
      </c>
      <c r="Y20" s="66">
        <v>15</v>
      </c>
      <c r="Z20" s="66"/>
      <c r="AA20" s="242"/>
      <c r="AB20" s="66"/>
      <c r="AC20" s="66"/>
      <c r="AD20" s="66">
        <v>5</v>
      </c>
      <c r="AE20" s="241">
        <v>37</v>
      </c>
    </row>
    <row r="21" spans="1:31" ht="15.75" customHeight="1">
      <c r="A21" s="226">
        <v>0</v>
      </c>
      <c r="B21" s="755"/>
      <c r="C21" s="446" t="s">
        <v>15</v>
      </c>
      <c r="D21" s="243"/>
      <c r="E21" s="228"/>
      <c r="F21" s="20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02"/>
      <c r="AB21" s="23"/>
      <c r="AC21" s="23"/>
      <c r="AD21" s="23"/>
      <c r="AE21" s="204"/>
    </row>
    <row r="22" spans="2:31" ht="15.75" customHeight="1">
      <c r="B22" s="755"/>
      <c r="C22" s="446" t="s">
        <v>14</v>
      </c>
      <c r="D22" s="243"/>
      <c r="E22" s="228"/>
      <c r="F22" s="20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02"/>
      <c r="AB22" s="23"/>
      <c r="AC22" s="23"/>
      <c r="AD22" s="23"/>
      <c r="AE22" s="204"/>
    </row>
    <row r="23" spans="2:31" ht="15.75" customHeight="1">
      <c r="B23" s="755"/>
      <c r="C23" s="446" t="s">
        <v>13</v>
      </c>
      <c r="D23" s="243"/>
      <c r="E23" s="228"/>
      <c r="F23" s="20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02"/>
      <c r="AB23" s="23"/>
      <c r="AC23" s="23"/>
      <c r="AD23" s="23"/>
      <c r="AE23" s="204"/>
    </row>
    <row r="24" spans="2:31" ht="15.75" customHeight="1">
      <c r="B24" s="755"/>
      <c r="C24" s="446" t="s">
        <v>16</v>
      </c>
      <c r="D24" s="243"/>
      <c r="E24" s="228"/>
      <c r="F24" s="20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02"/>
      <c r="AB24" s="23"/>
      <c r="AC24" s="23"/>
      <c r="AD24" s="23"/>
      <c r="AE24" s="204"/>
    </row>
    <row r="25" spans="2:31" ht="15.75" customHeight="1">
      <c r="B25" s="756"/>
      <c r="C25" s="447" t="s">
        <v>17</v>
      </c>
      <c r="D25" s="234"/>
      <c r="E25" s="233"/>
      <c r="F25" s="209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208"/>
      <c r="AB25" s="56"/>
      <c r="AC25" s="56"/>
      <c r="AD25" s="56"/>
      <c r="AE25" s="210"/>
    </row>
    <row r="26" spans="2:31" ht="15.75" customHeight="1">
      <c r="B26" s="759" t="s">
        <v>353</v>
      </c>
      <c r="C26" s="236" t="s">
        <v>9</v>
      </c>
      <c r="D26" s="240">
        <f>SUM(F26,H26,J26,L26,N26,P26,R26,T26,V26,X26,Z26,AB26,AD26)</f>
        <v>298</v>
      </c>
      <c r="E26" s="241">
        <f>SUM(G26,I26,K26,M26,O26,Q26,S26,U26,W26,Y26,AA26,AC26,AE26)</f>
        <v>3678</v>
      </c>
      <c r="F26" s="240">
        <f>SUM(F27:F29)</f>
        <v>9</v>
      </c>
      <c r="G26" s="66">
        <f aca="true" t="shared" si="4" ref="G26:O26">SUM(G27:G29)</f>
        <v>402</v>
      </c>
      <c r="H26" s="66">
        <f t="shared" si="4"/>
        <v>0</v>
      </c>
      <c r="I26" s="66">
        <f t="shared" si="4"/>
        <v>0</v>
      </c>
      <c r="J26" s="66">
        <f t="shared" si="4"/>
        <v>25</v>
      </c>
      <c r="K26" s="66">
        <f t="shared" si="4"/>
        <v>693</v>
      </c>
      <c r="L26" s="66">
        <f t="shared" si="4"/>
        <v>0</v>
      </c>
      <c r="M26" s="66">
        <f t="shared" si="4"/>
        <v>0</v>
      </c>
      <c r="N26" s="66">
        <f t="shared" si="4"/>
        <v>0</v>
      </c>
      <c r="O26" s="66">
        <f t="shared" si="4"/>
        <v>0</v>
      </c>
      <c r="P26" s="66">
        <f aca="true" t="shared" si="5" ref="P26:AE26">SUM(P27:P29)</f>
        <v>1</v>
      </c>
      <c r="Q26" s="66">
        <f t="shared" si="5"/>
        <v>14</v>
      </c>
      <c r="R26" s="66">
        <f t="shared" si="5"/>
        <v>5</v>
      </c>
      <c r="S26" s="66">
        <f t="shared" si="5"/>
        <v>65</v>
      </c>
      <c r="T26" s="66">
        <f t="shared" si="5"/>
        <v>0</v>
      </c>
      <c r="U26" s="66">
        <f t="shared" si="5"/>
        <v>0</v>
      </c>
      <c r="V26" s="66">
        <f t="shared" si="5"/>
        <v>30</v>
      </c>
      <c r="W26" s="66">
        <f t="shared" si="5"/>
        <v>256</v>
      </c>
      <c r="X26" s="66">
        <f t="shared" si="5"/>
        <v>4</v>
      </c>
      <c r="Y26" s="66">
        <f t="shared" si="5"/>
        <v>161</v>
      </c>
      <c r="Z26" s="66">
        <f t="shared" si="5"/>
        <v>0</v>
      </c>
      <c r="AA26" s="242">
        <f t="shared" si="5"/>
        <v>0</v>
      </c>
      <c r="AB26" s="66">
        <f t="shared" si="5"/>
        <v>0</v>
      </c>
      <c r="AC26" s="66">
        <f t="shared" si="5"/>
        <v>0</v>
      </c>
      <c r="AD26" s="66">
        <f t="shared" si="5"/>
        <v>224</v>
      </c>
      <c r="AE26" s="241">
        <f t="shared" si="5"/>
        <v>2087</v>
      </c>
    </row>
    <row r="27" spans="2:31" ht="15.75" customHeight="1">
      <c r="B27" s="760"/>
      <c r="C27" s="244" t="s">
        <v>150</v>
      </c>
      <c r="D27" s="243">
        <f>SUM(F27,H27,J27,L27,N27,P27,R27,T27,V27,X27,Z27,AB27,AD27)</f>
        <v>12</v>
      </c>
      <c r="E27" s="228">
        <f>SUM(G27,I27,K27,M27,O27,Q27,S27,U27,W27,Y27,AA27,AC27,AE27)</f>
        <v>300</v>
      </c>
      <c r="F27" s="203">
        <v>3</v>
      </c>
      <c r="G27" s="23">
        <v>159</v>
      </c>
      <c r="H27" s="23"/>
      <c r="I27" s="23"/>
      <c r="J27" s="23">
        <v>7</v>
      </c>
      <c r="K27" s="23">
        <v>54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2</v>
      </c>
      <c r="Y27" s="23">
        <v>87</v>
      </c>
      <c r="Z27" s="23"/>
      <c r="AA27" s="202"/>
      <c r="AB27" s="23"/>
      <c r="AC27" s="23"/>
      <c r="AD27" s="23"/>
      <c r="AE27" s="204"/>
    </row>
    <row r="28" spans="2:31" ht="15.75" customHeight="1">
      <c r="B28" s="760"/>
      <c r="C28" s="244" t="s">
        <v>38</v>
      </c>
      <c r="D28" s="243">
        <f>SUM(F28,H28,J28,L28,N28,P28,R28,T28,V28,X28,Z28,AB28,AD28)</f>
        <v>238</v>
      </c>
      <c r="E28" s="228">
        <f>SUM(G28,I28,K28,M28,O28,Q28,S28,U28,W28,Y28,AA28,AC28,AE28)</f>
        <v>2471</v>
      </c>
      <c r="F28" s="203">
        <v>3</v>
      </c>
      <c r="G28" s="23">
        <v>94</v>
      </c>
      <c r="H28" s="23"/>
      <c r="I28" s="23"/>
      <c r="J28" s="23">
        <v>2</v>
      </c>
      <c r="K28" s="23">
        <v>153</v>
      </c>
      <c r="L28" s="23"/>
      <c r="M28" s="23"/>
      <c r="N28" s="23"/>
      <c r="O28" s="23"/>
      <c r="P28" s="23">
        <v>1</v>
      </c>
      <c r="Q28" s="23">
        <v>14</v>
      </c>
      <c r="R28" s="23"/>
      <c r="S28" s="23"/>
      <c r="T28" s="23"/>
      <c r="U28" s="23"/>
      <c r="V28" s="23">
        <v>27</v>
      </c>
      <c r="W28" s="23">
        <v>186</v>
      </c>
      <c r="X28" s="23">
        <v>1</v>
      </c>
      <c r="Y28" s="23">
        <v>71</v>
      </c>
      <c r="Z28" s="23"/>
      <c r="AA28" s="202"/>
      <c r="AB28" s="23"/>
      <c r="AC28" s="23"/>
      <c r="AD28" s="23">
        <v>204</v>
      </c>
      <c r="AE28" s="204">
        <v>1953</v>
      </c>
    </row>
    <row r="29" spans="2:31" ht="15.75" customHeight="1">
      <c r="B29" s="761"/>
      <c r="C29" s="245" t="s">
        <v>39</v>
      </c>
      <c r="D29" s="234">
        <f>SUM(F29,H29,J29,L29,N29,P29,R29,T29,V29,X29,Z29,AB29,AD29)</f>
        <v>48</v>
      </c>
      <c r="E29" s="233">
        <f>SUM(G29,I29,K29,M29,O29,Q29,S29,U29,W29,Y29,AA29,AC29,AE29)</f>
        <v>907</v>
      </c>
      <c r="F29" s="209">
        <v>3</v>
      </c>
      <c r="G29" s="56">
        <v>149</v>
      </c>
      <c r="H29" s="56"/>
      <c r="I29" s="56"/>
      <c r="J29" s="56">
        <v>16</v>
      </c>
      <c r="K29" s="56">
        <v>486</v>
      </c>
      <c r="L29" s="56"/>
      <c r="M29" s="56"/>
      <c r="N29" s="56"/>
      <c r="O29" s="56"/>
      <c r="P29" s="56"/>
      <c r="Q29" s="56"/>
      <c r="R29" s="56">
        <v>5</v>
      </c>
      <c r="S29" s="56">
        <v>65</v>
      </c>
      <c r="T29" s="56"/>
      <c r="U29" s="56"/>
      <c r="V29" s="56">
        <v>3</v>
      </c>
      <c r="W29" s="56">
        <v>70</v>
      </c>
      <c r="X29" s="56">
        <v>1</v>
      </c>
      <c r="Y29" s="56">
        <v>3</v>
      </c>
      <c r="Z29" s="56"/>
      <c r="AA29" s="208"/>
      <c r="AB29" s="56"/>
      <c r="AC29" s="56"/>
      <c r="AD29" s="56">
        <v>20</v>
      </c>
      <c r="AE29" s="210">
        <v>134</v>
      </c>
    </row>
    <row r="30" spans="2:31" ht="15.75" customHeight="1">
      <c r="B30" s="762" t="s">
        <v>335</v>
      </c>
      <c r="C30" s="246" t="s">
        <v>9</v>
      </c>
      <c r="D30" s="238">
        <f>SUM(F30,H30,J30,L30,N30,P30,R30,T30,V30,X30,Z30,AB30,AD30)</f>
        <v>152</v>
      </c>
      <c r="E30" s="237">
        <f>SUM(G30,I30,K30,M30,O30,Q30,S30,U30,W30,Y30,AA30,AC30,AE30)</f>
        <v>2943</v>
      </c>
      <c r="F30" s="238">
        <f aca="true" t="shared" si="6" ref="F30:O30">SUM(F31:F32)</f>
        <v>8</v>
      </c>
      <c r="G30" s="41">
        <f t="shared" si="6"/>
        <v>171</v>
      </c>
      <c r="H30" s="41">
        <f t="shared" si="6"/>
        <v>7</v>
      </c>
      <c r="I30" s="41">
        <f t="shared" si="6"/>
        <v>61</v>
      </c>
      <c r="J30" s="41">
        <f t="shared" si="6"/>
        <v>41</v>
      </c>
      <c r="K30" s="41">
        <f t="shared" si="6"/>
        <v>1350</v>
      </c>
      <c r="L30" s="41">
        <f t="shared" si="6"/>
        <v>0</v>
      </c>
      <c r="M30" s="41">
        <f t="shared" si="6"/>
        <v>0</v>
      </c>
      <c r="N30" s="41">
        <f t="shared" si="6"/>
        <v>0</v>
      </c>
      <c r="O30" s="41">
        <f t="shared" si="6"/>
        <v>0</v>
      </c>
      <c r="P30" s="41">
        <f aca="true" t="shared" si="7" ref="P30:AE30">SUM(P31:P32)</f>
        <v>15</v>
      </c>
      <c r="Q30" s="41">
        <f t="shared" si="7"/>
        <v>89</v>
      </c>
      <c r="R30" s="41">
        <f t="shared" si="7"/>
        <v>0</v>
      </c>
      <c r="S30" s="41">
        <f t="shared" si="7"/>
        <v>0</v>
      </c>
      <c r="T30" s="41">
        <f t="shared" si="7"/>
        <v>0</v>
      </c>
      <c r="U30" s="41">
        <f t="shared" si="7"/>
        <v>0</v>
      </c>
      <c r="V30" s="41">
        <f t="shared" si="7"/>
        <v>8</v>
      </c>
      <c r="W30" s="41">
        <f t="shared" si="7"/>
        <v>361</v>
      </c>
      <c r="X30" s="41">
        <f t="shared" si="7"/>
        <v>7</v>
      </c>
      <c r="Y30" s="41">
        <f t="shared" si="7"/>
        <v>92</v>
      </c>
      <c r="Z30" s="41">
        <f t="shared" si="7"/>
        <v>0</v>
      </c>
      <c r="AA30" s="239">
        <f t="shared" si="7"/>
        <v>0</v>
      </c>
      <c r="AB30" s="41">
        <f t="shared" si="7"/>
        <v>0</v>
      </c>
      <c r="AC30" s="41">
        <f t="shared" si="7"/>
        <v>0</v>
      </c>
      <c r="AD30" s="41">
        <f t="shared" si="7"/>
        <v>66</v>
      </c>
      <c r="AE30" s="237">
        <f t="shared" si="7"/>
        <v>819</v>
      </c>
    </row>
    <row r="31" spans="2:31" ht="15.75" customHeight="1">
      <c r="B31" s="755"/>
      <c r="C31" s="244" t="s">
        <v>151</v>
      </c>
      <c r="D31" s="243">
        <f>SUM(F31,H31,J31,L31,N31,P31,R31,T31,V31,X31,Z31,AB31,AD31)</f>
        <v>111</v>
      </c>
      <c r="E31" s="228">
        <f>SUM(G31,I31,K31,M31,O31,Q31,S31,U31,W31,Y31,AA31,AC31,AE31)</f>
        <v>2334</v>
      </c>
      <c r="F31" s="203">
        <v>7</v>
      </c>
      <c r="G31" s="23">
        <v>166</v>
      </c>
      <c r="H31" s="23">
        <v>6</v>
      </c>
      <c r="I31" s="23">
        <v>60</v>
      </c>
      <c r="J31" s="23">
        <v>33</v>
      </c>
      <c r="K31" s="23">
        <v>1016</v>
      </c>
      <c r="L31" s="23"/>
      <c r="M31" s="23"/>
      <c r="N31" s="23"/>
      <c r="O31" s="23"/>
      <c r="P31" s="23">
        <v>11</v>
      </c>
      <c r="Q31" s="23">
        <v>61</v>
      </c>
      <c r="R31" s="23"/>
      <c r="S31" s="23"/>
      <c r="T31" s="23"/>
      <c r="U31" s="23"/>
      <c r="V31" s="23">
        <v>7</v>
      </c>
      <c r="W31" s="23">
        <v>295</v>
      </c>
      <c r="X31" s="23">
        <v>7</v>
      </c>
      <c r="Y31" s="23">
        <v>92</v>
      </c>
      <c r="Z31" s="23"/>
      <c r="AA31" s="202"/>
      <c r="AB31" s="23"/>
      <c r="AC31" s="23"/>
      <c r="AD31" s="23">
        <v>40</v>
      </c>
      <c r="AE31" s="204">
        <v>644</v>
      </c>
    </row>
    <row r="32" spans="2:31" ht="15.75" customHeight="1">
      <c r="B32" s="756"/>
      <c r="C32" s="247" t="s">
        <v>18</v>
      </c>
      <c r="D32" s="248">
        <f>SUM(F32,H32,J32,L32,N32,P32,R32,T32,V32,X32,Z32,AB32,AD32)</f>
        <v>41</v>
      </c>
      <c r="E32" s="249">
        <f>SUM(G32,I32,K32,M32,O32,Q32,S32,U32,W32,Y32,AA32,AC32,AE32)</f>
        <v>609</v>
      </c>
      <c r="F32" s="212">
        <v>1</v>
      </c>
      <c r="G32" s="49">
        <v>5</v>
      </c>
      <c r="H32" s="49">
        <v>1</v>
      </c>
      <c r="I32" s="49">
        <v>1</v>
      </c>
      <c r="J32" s="49">
        <v>8</v>
      </c>
      <c r="K32" s="49">
        <v>334</v>
      </c>
      <c r="L32" s="49"/>
      <c r="M32" s="49"/>
      <c r="N32" s="49"/>
      <c r="O32" s="49"/>
      <c r="P32" s="49">
        <v>4</v>
      </c>
      <c r="Q32" s="49">
        <v>28</v>
      </c>
      <c r="R32" s="49"/>
      <c r="S32" s="49"/>
      <c r="T32" s="49"/>
      <c r="U32" s="49"/>
      <c r="V32" s="49">
        <v>1</v>
      </c>
      <c r="W32" s="49">
        <v>66</v>
      </c>
      <c r="X32" s="49"/>
      <c r="Y32" s="49"/>
      <c r="Z32" s="49"/>
      <c r="AA32" s="211"/>
      <c r="AB32" s="49"/>
      <c r="AC32" s="49"/>
      <c r="AD32" s="49">
        <v>26</v>
      </c>
      <c r="AE32" s="213">
        <v>175</v>
      </c>
    </row>
    <row r="33" spans="2:31" ht="15.75" customHeight="1">
      <c r="B33" s="762" t="s">
        <v>355</v>
      </c>
      <c r="C33" s="444" t="s">
        <v>354</v>
      </c>
      <c r="D33" s="240">
        <f>SUM(F33,H33,J33,L33,N33,P33,R33,T33,V33,X33,Z33,AB33,AD33)</f>
        <v>149</v>
      </c>
      <c r="E33" s="241">
        <f>SUM(G33,I33,K33,M33,O33,Q33,S33,U33,W33,Y33,AA33,AC33,AE33)</f>
        <v>4959</v>
      </c>
      <c r="F33" s="240">
        <f aca="true" t="shared" si="8" ref="F33:O33">SUM(F34:F37)</f>
        <v>8</v>
      </c>
      <c r="G33" s="66">
        <f t="shared" si="8"/>
        <v>384</v>
      </c>
      <c r="H33" s="66">
        <f t="shared" si="8"/>
        <v>1</v>
      </c>
      <c r="I33" s="66">
        <f t="shared" si="8"/>
        <v>86</v>
      </c>
      <c r="J33" s="66">
        <f t="shared" si="8"/>
        <v>63</v>
      </c>
      <c r="K33" s="66">
        <f t="shared" si="8"/>
        <v>2555</v>
      </c>
      <c r="L33" s="66">
        <f t="shared" si="8"/>
        <v>0</v>
      </c>
      <c r="M33" s="66">
        <f t="shared" si="8"/>
        <v>0</v>
      </c>
      <c r="N33" s="66">
        <f t="shared" si="8"/>
        <v>0</v>
      </c>
      <c r="O33" s="66">
        <f t="shared" si="8"/>
        <v>0</v>
      </c>
      <c r="P33" s="66">
        <f aca="true" t="shared" si="9" ref="P33:AE33">SUM(P34:P37)</f>
        <v>22</v>
      </c>
      <c r="Q33" s="66">
        <f t="shared" si="9"/>
        <v>807</v>
      </c>
      <c r="R33" s="66">
        <f t="shared" si="9"/>
        <v>0</v>
      </c>
      <c r="S33" s="66">
        <f t="shared" si="9"/>
        <v>0</v>
      </c>
      <c r="T33" s="66">
        <f t="shared" si="9"/>
        <v>0</v>
      </c>
      <c r="U33" s="66">
        <f t="shared" si="9"/>
        <v>0</v>
      </c>
      <c r="V33" s="66">
        <f t="shared" si="9"/>
        <v>5</v>
      </c>
      <c r="W33" s="66">
        <f t="shared" si="9"/>
        <v>292</v>
      </c>
      <c r="X33" s="66">
        <f t="shared" si="9"/>
        <v>4</v>
      </c>
      <c r="Y33" s="66">
        <f t="shared" si="9"/>
        <v>121</v>
      </c>
      <c r="Z33" s="66">
        <f t="shared" si="9"/>
        <v>0</v>
      </c>
      <c r="AA33" s="242">
        <f t="shared" si="9"/>
        <v>0</v>
      </c>
      <c r="AB33" s="66">
        <f t="shared" si="9"/>
        <v>1</v>
      </c>
      <c r="AC33" s="66">
        <f t="shared" si="9"/>
        <v>23</v>
      </c>
      <c r="AD33" s="66">
        <f t="shared" si="9"/>
        <v>45</v>
      </c>
      <c r="AE33" s="241">
        <f t="shared" si="9"/>
        <v>691</v>
      </c>
    </row>
    <row r="34" spans="2:31" ht="15.75" customHeight="1">
      <c r="B34" s="687"/>
      <c r="C34" s="244" t="s">
        <v>40</v>
      </c>
      <c r="D34" s="243">
        <f>SUM(F34,H34,J34,L34,N34,P34,R34,T34,V34,X34,Z34,AB34,AD34)</f>
        <v>10</v>
      </c>
      <c r="E34" s="228">
        <f>SUM(G34,I34,K34,M34,O34,Q34,S34,U34,W34,Y34,AA34,AC34,AE34)</f>
        <v>776</v>
      </c>
      <c r="F34" s="203">
        <v>1</v>
      </c>
      <c r="G34" s="23">
        <v>72</v>
      </c>
      <c r="H34" s="23">
        <v>1</v>
      </c>
      <c r="I34" s="23">
        <v>86</v>
      </c>
      <c r="J34" s="23">
        <v>4</v>
      </c>
      <c r="K34" s="23">
        <v>524</v>
      </c>
      <c r="L34" s="23"/>
      <c r="M34" s="23"/>
      <c r="N34" s="23"/>
      <c r="O34" s="23"/>
      <c r="P34" s="23">
        <v>1</v>
      </c>
      <c r="Q34" s="23">
        <v>31</v>
      </c>
      <c r="R34" s="23"/>
      <c r="S34" s="23"/>
      <c r="T34" s="23"/>
      <c r="U34" s="23"/>
      <c r="V34" s="23"/>
      <c r="W34" s="23"/>
      <c r="X34" s="23">
        <v>2</v>
      </c>
      <c r="Y34" s="23">
        <v>63</v>
      </c>
      <c r="Z34" s="23"/>
      <c r="AA34" s="202"/>
      <c r="AB34" s="23"/>
      <c r="AC34" s="23"/>
      <c r="AD34" s="23">
        <v>1</v>
      </c>
      <c r="AE34" s="204"/>
    </row>
    <row r="35" spans="2:31" ht="15.75" customHeight="1">
      <c r="B35" s="687"/>
      <c r="C35" s="244" t="s">
        <v>41</v>
      </c>
      <c r="D35" s="243">
        <f>SUM(F35,H35,J35,L35,N35,P35,R35,T35,V35,X35,Z35,AB35,AD35)</f>
        <v>85</v>
      </c>
      <c r="E35" s="228">
        <f>SUM(G35,I35,K35,M35,O35,Q35,S35,U35,W35,Y35,AA35,AC35,AE35)</f>
        <v>2368</v>
      </c>
      <c r="F35" s="203">
        <v>4</v>
      </c>
      <c r="G35" s="23">
        <v>145</v>
      </c>
      <c r="H35" s="23"/>
      <c r="I35" s="23"/>
      <c r="J35" s="23">
        <v>34</v>
      </c>
      <c r="K35" s="23">
        <v>853</v>
      </c>
      <c r="L35" s="23"/>
      <c r="M35" s="23"/>
      <c r="N35" s="23"/>
      <c r="O35" s="23"/>
      <c r="P35" s="23">
        <v>19</v>
      </c>
      <c r="Q35" s="23">
        <v>757</v>
      </c>
      <c r="R35" s="23"/>
      <c r="S35" s="23"/>
      <c r="T35" s="23"/>
      <c r="U35" s="23"/>
      <c r="V35" s="23">
        <v>3</v>
      </c>
      <c r="W35" s="23">
        <v>47</v>
      </c>
      <c r="X35" s="23"/>
      <c r="Y35" s="23"/>
      <c r="Z35" s="23"/>
      <c r="AA35" s="202"/>
      <c r="AB35" s="23">
        <v>1</v>
      </c>
      <c r="AC35" s="23">
        <v>23</v>
      </c>
      <c r="AD35" s="23">
        <v>24</v>
      </c>
      <c r="AE35" s="204">
        <v>543</v>
      </c>
    </row>
    <row r="36" spans="2:31" ht="15.75" customHeight="1">
      <c r="B36" s="687"/>
      <c r="C36" s="244" t="s">
        <v>19</v>
      </c>
      <c r="D36" s="243">
        <f>SUM(F36,H36,J36,L36,N36,P36,R36,T36,V36,X36,Z36,AB36,AD36)</f>
        <v>10</v>
      </c>
      <c r="E36" s="228">
        <f>SUM(G36,I36,K36,M36,O36,Q36,S36,U36,W36,Y36,AA36,AC36,AE36)</f>
        <v>1032</v>
      </c>
      <c r="F36" s="251">
        <v>3</v>
      </c>
      <c r="G36" s="252">
        <v>167</v>
      </c>
      <c r="H36" s="23"/>
      <c r="I36" s="23"/>
      <c r="J36" s="23">
        <v>4</v>
      </c>
      <c r="K36" s="23">
        <v>569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>
        <v>2</v>
      </c>
      <c r="W36" s="23">
        <v>245</v>
      </c>
      <c r="X36" s="23">
        <v>1</v>
      </c>
      <c r="Y36" s="23">
        <v>51</v>
      </c>
      <c r="Z36" s="23"/>
      <c r="AA36" s="202"/>
      <c r="AB36" s="23"/>
      <c r="AC36" s="23"/>
      <c r="AD36" s="23"/>
      <c r="AE36" s="204"/>
    </row>
    <row r="37" spans="2:31" ht="15.75" customHeight="1">
      <c r="B37" s="688"/>
      <c r="C37" s="245" t="s">
        <v>20</v>
      </c>
      <c r="D37" s="234">
        <f>SUM(F37,H37,J37,L37,N37,P37,R37,T37,V37,X37,Z37,AB37,AD37)</f>
        <v>44</v>
      </c>
      <c r="E37" s="233">
        <f>SUM(G37,I37,K37,M37,O37,Q37,S37,U37,W37,Y37,AA37,AC37,AE37)</f>
        <v>783</v>
      </c>
      <c r="F37" s="209"/>
      <c r="G37" s="56"/>
      <c r="H37" s="56"/>
      <c r="I37" s="56"/>
      <c r="J37" s="56">
        <v>21</v>
      </c>
      <c r="K37" s="56">
        <v>609</v>
      </c>
      <c r="L37" s="56"/>
      <c r="M37" s="56"/>
      <c r="N37" s="56"/>
      <c r="O37" s="56"/>
      <c r="P37" s="56">
        <v>2</v>
      </c>
      <c r="Q37" s="56">
        <v>19</v>
      </c>
      <c r="R37" s="56"/>
      <c r="S37" s="56"/>
      <c r="T37" s="56"/>
      <c r="U37" s="56"/>
      <c r="V37" s="56"/>
      <c r="W37" s="56"/>
      <c r="X37" s="56">
        <v>1</v>
      </c>
      <c r="Y37" s="56">
        <v>7</v>
      </c>
      <c r="Z37" s="56"/>
      <c r="AA37" s="208"/>
      <c r="AB37" s="56"/>
      <c r="AC37" s="56"/>
      <c r="AD37" s="56">
        <v>20</v>
      </c>
      <c r="AE37" s="210">
        <v>148</v>
      </c>
    </row>
    <row r="38" spans="2:31" ht="15.75" customHeight="1">
      <c r="B38" s="762" t="s">
        <v>347</v>
      </c>
      <c r="C38" s="246" t="s">
        <v>9</v>
      </c>
      <c r="D38" s="238">
        <f>SUM(F38,H38,J38,L38,N38,P38,R38,T38,V38,X38,Z38,AB38,AD38)</f>
        <v>533</v>
      </c>
      <c r="E38" s="237">
        <f>SUM(G38,I38,K38,M38,O38,Q38,S38,U38,W38,Y38,AA38,AC38,AE38)</f>
        <v>5401</v>
      </c>
      <c r="F38" s="238">
        <f aca="true" t="shared" si="10" ref="F38:O38">SUM(F39:F40)</f>
        <v>26</v>
      </c>
      <c r="G38" s="41">
        <f t="shared" si="10"/>
        <v>517</v>
      </c>
      <c r="H38" s="41">
        <f t="shared" si="10"/>
        <v>9</v>
      </c>
      <c r="I38" s="41">
        <f t="shared" si="10"/>
        <v>40</v>
      </c>
      <c r="J38" s="41">
        <f t="shared" si="10"/>
        <v>135</v>
      </c>
      <c r="K38" s="41">
        <f t="shared" si="10"/>
        <v>2399</v>
      </c>
      <c r="L38" s="41">
        <f t="shared" si="10"/>
        <v>0</v>
      </c>
      <c r="M38" s="41">
        <f t="shared" si="10"/>
        <v>0</v>
      </c>
      <c r="N38" s="41">
        <f t="shared" si="10"/>
        <v>0</v>
      </c>
      <c r="O38" s="41">
        <f t="shared" si="10"/>
        <v>0</v>
      </c>
      <c r="P38" s="41">
        <f aca="true" t="shared" si="11" ref="P38:AE38">SUM(P39:P40)</f>
        <v>49</v>
      </c>
      <c r="Q38" s="41">
        <f t="shared" si="11"/>
        <v>219</v>
      </c>
      <c r="R38" s="41">
        <f t="shared" si="11"/>
        <v>0</v>
      </c>
      <c r="S38" s="41">
        <f t="shared" si="11"/>
        <v>0</v>
      </c>
      <c r="T38" s="41">
        <f t="shared" si="11"/>
        <v>0</v>
      </c>
      <c r="U38" s="41">
        <f t="shared" si="11"/>
        <v>0</v>
      </c>
      <c r="V38" s="41">
        <f t="shared" si="11"/>
        <v>113</v>
      </c>
      <c r="W38" s="41">
        <f t="shared" si="11"/>
        <v>964</v>
      </c>
      <c r="X38" s="41">
        <f t="shared" si="11"/>
        <v>4</v>
      </c>
      <c r="Y38" s="41">
        <f t="shared" si="11"/>
        <v>67</v>
      </c>
      <c r="Z38" s="41">
        <f t="shared" si="11"/>
        <v>0</v>
      </c>
      <c r="AA38" s="239">
        <f t="shared" si="11"/>
        <v>0</v>
      </c>
      <c r="AB38" s="41">
        <f t="shared" si="11"/>
        <v>0</v>
      </c>
      <c r="AC38" s="41">
        <f t="shared" si="11"/>
        <v>0</v>
      </c>
      <c r="AD38" s="41">
        <f t="shared" si="11"/>
        <v>197</v>
      </c>
      <c r="AE38" s="237">
        <f t="shared" si="11"/>
        <v>1195</v>
      </c>
    </row>
    <row r="39" spans="2:31" ht="15.75" customHeight="1">
      <c r="B39" s="755"/>
      <c r="C39" s="244" t="s">
        <v>182</v>
      </c>
      <c r="D39" s="243">
        <f>SUM(F39,H39,J39,L39,N39,P39,R39,T39,V39,X39,Z39,AB39,AD39)</f>
        <v>454</v>
      </c>
      <c r="E39" s="228">
        <f>SUM(G39,I39,K39,M39,O39,Q39,S39,U39,W39,Y39,AA39,AC39,AE39)</f>
        <v>3395</v>
      </c>
      <c r="F39" s="203">
        <v>12</v>
      </c>
      <c r="G39" s="23">
        <v>228</v>
      </c>
      <c r="H39" s="23">
        <v>9</v>
      </c>
      <c r="I39" s="23">
        <v>40</v>
      </c>
      <c r="J39" s="23">
        <v>125</v>
      </c>
      <c r="K39" s="23">
        <v>1464</v>
      </c>
      <c r="L39" s="23"/>
      <c r="M39" s="23"/>
      <c r="N39" s="23"/>
      <c r="O39" s="23"/>
      <c r="P39" s="23">
        <v>48</v>
      </c>
      <c r="Q39" s="23">
        <v>201</v>
      </c>
      <c r="R39" s="23"/>
      <c r="S39" s="23"/>
      <c r="T39" s="23"/>
      <c r="U39" s="23"/>
      <c r="V39" s="23">
        <v>112</v>
      </c>
      <c r="W39" s="23">
        <v>871</v>
      </c>
      <c r="X39" s="23">
        <v>2</v>
      </c>
      <c r="Y39" s="23">
        <v>47</v>
      </c>
      <c r="Z39" s="23"/>
      <c r="AA39" s="202"/>
      <c r="AB39" s="23"/>
      <c r="AC39" s="23"/>
      <c r="AD39" s="23">
        <v>146</v>
      </c>
      <c r="AE39" s="204">
        <v>544</v>
      </c>
    </row>
    <row r="40" spans="2:31" ht="15.75" customHeight="1">
      <c r="B40" s="756"/>
      <c r="C40" s="244" t="s">
        <v>183</v>
      </c>
      <c r="D40" s="243">
        <f>SUM(F40,H40,J40,L40,N40,P40,R40,T40,V40,X40,Z40,AB40,AD40)</f>
        <v>79</v>
      </c>
      <c r="E40" s="228">
        <f>SUM(G40,I40,K40,M40,O40,Q40,S40,U40,W40,Y40,AA40,AC40,AE40)</f>
        <v>2006</v>
      </c>
      <c r="F40" s="203">
        <v>14</v>
      </c>
      <c r="G40" s="23">
        <v>289</v>
      </c>
      <c r="H40" s="23"/>
      <c r="I40" s="23"/>
      <c r="J40" s="23">
        <v>10</v>
      </c>
      <c r="K40" s="23">
        <v>935</v>
      </c>
      <c r="L40" s="23"/>
      <c r="M40" s="23"/>
      <c r="N40" s="23"/>
      <c r="O40" s="23"/>
      <c r="P40" s="23">
        <v>1</v>
      </c>
      <c r="Q40" s="23">
        <v>18</v>
      </c>
      <c r="R40" s="23"/>
      <c r="S40" s="23"/>
      <c r="T40" s="23"/>
      <c r="U40" s="23"/>
      <c r="V40" s="23">
        <v>1</v>
      </c>
      <c r="W40" s="23">
        <v>93</v>
      </c>
      <c r="X40" s="23">
        <v>2</v>
      </c>
      <c r="Y40" s="23">
        <v>20</v>
      </c>
      <c r="Z40" s="23"/>
      <c r="AA40" s="202"/>
      <c r="AB40" s="23"/>
      <c r="AC40" s="23"/>
      <c r="AD40" s="23">
        <v>51</v>
      </c>
      <c r="AE40" s="204">
        <v>651</v>
      </c>
    </row>
    <row r="41" spans="2:31" ht="15.75" customHeight="1">
      <c r="B41" s="765" t="s">
        <v>348</v>
      </c>
      <c r="C41" s="236" t="s">
        <v>9</v>
      </c>
      <c r="D41" s="240">
        <f>SUM(F41,H41,J41,L41,N41,P41,R41,T41,V41,X41,Z41,AB41,AD41)</f>
        <v>132</v>
      </c>
      <c r="E41" s="241">
        <f>SUM(G41,I41,K41,M41,O41,Q41,S41,U41,W41,Y41,AA41,AC41,AE41)</f>
        <v>7563</v>
      </c>
      <c r="F41" s="240">
        <f aca="true" t="shared" si="12" ref="F41:O41">SUM(F42:F44)</f>
        <v>14</v>
      </c>
      <c r="G41" s="66">
        <f t="shared" si="12"/>
        <v>572</v>
      </c>
      <c r="H41" s="66">
        <f t="shared" si="12"/>
        <v>2</v>
      </c>
      <c r="I41" s="66">
        <f t="shared" si="12"/>
        <v>25</v>
      </c>
      <c r="J41" s="66">
        <f t="shared" si="12"/>
        <v>93</v>
      </c>
      <c r="K41" s="66">
        <f t="shared" si="12"/>
        <v>5752</v>
      </c>
      <c r="L41" s="66">
        <f t="shared" si="12"/>
        <v>0</v>
      </c>
      <c r="M41" s="66">
        <f t="shared" si="12"/>
        <v>0</v>
      </c>
      <c r="N41" s="66">
        <f t="shared" si="12"/>
        <v>0</v>
      </c>
      <c r="O41" s="66">
        <f t="shared" si="12"/>
        <v>0</v>
      </c>
      <c r="P41" s="66">
        <f aca="true" t="shared" si="13" ref="P41:AE41">SUM(P42:P44)</f>
        <v>0</v>
      </c>
      <c r="Q41" s="66">
        <f t="shared" si="13"/>
        <v>0</v>
      </c>
      <c r="R41" s="66">
        <f t="shared" si="13"/>
        <v>0</v>
      </c>
      <c r="S41" s="66">
        <f t="shared" si="13"/>
        <v>0</v>
      </c>
      <c r="T41" s="66">
        <f t="shared" si="13"/>
        <v>0</v>
      </c>
      <c r="U41" s="66">
        <f t="shared" si="13"/>
        <v>0</v>
      </c>
      <c r="V41" s="66">
        <f t="shared" si="13"/>
        <v>9</v>
      </c>
      <c r="W41" s="66">
        <f t="shared" si="13"/>
        <v>374</v>
      </c>
      <c r="X41" s="66">
        <f t="shared" si="13"/>
        <v>1</v>
      </c>
      <c r="Y41" s="66">
        <f t="shared" si="13"/>
        <v>25</v>
      </c>
      <c r="Z41" s="66">
        <f t="shared" si="13"/>
        <v>0</v>
      </c>
      <c r="AA41" s="242">
        <f t="shared" si="13"/>
        <v>0</v>
      </c>
      <c r="AB41" s="66">
        <f t="shared" si="13"/>
        <v>0</v>
      </c>
      <c r="AC41" s="66">
        <f t="shared" si="13"/>
        <v>0</v>
      </c>
      <c r="AD41" s="66">
        <f t="shared" si="13"/>
        <v>13</v>
      </c>
      <c r="AE41" s="241">
        <f t="shared" si="13"/>
        <v>815</v>
      </c>
    </row>
    <row r="42" spans="2:31" ht="15.75" customHeight="1">
      <c r="B42" s="687"/>
      <c r="C42" s="250" t="s">
        <v>21</v>
      </c>
      <c r="D42" s="243">
        <f>SUM(F42,H42,J42,L42,N42,P42,R42,T42,V42,X42,Z42,AB42,AD42)</f>
        <v>108</v>
      </c>
      <c r="E42" s="228">
        <f>SUM(G42,I42,K42,M42,O42,Q42,S42,U42,W42,Y42,AA42,AC42,AE42)</f>
        <v>6952</v>
      </c>
      <c r="F42" s="251">
        <v>10</v>
      </c>
      <c r="G42" s="252">
        <v>546</v>
      </c>
      <c r="H42" s="252">
        <v>1</v>
      </c>
      <c r="I42" s="252">
        <v>3</v>
      </c>
      <c r="J42" s="252">
        <v>91</v>
      </c>
      <c r="K42" s="252">
        <v>5698</v>
      </c>
      <c r="L42" s="252"/>
      <c r="M42" s="252"/>
      <c r="N42" s="252"/>
      <c r="O42" s="252"/>
      <c r="P42" s="23"/>
      <c r="Q42" s="23"/>
      <c r="R42" s="23"/>
      <c r="S42" s="23"/>
      <c r="T42" s="23"/>
      <c r="U42" s="23"/>
      <c r="V42" s="23">
        <v>3</v>
      </c>
      <c r="W42" s="23">
        <v>207</v>
      </c>
      <c r="X42" s="23"/>
      <c r="Y42" s="23"/>
      <c r="Z42" s="23"/>
      <c r="AA42" s="202"/>
      <c r="AB42" s="23"/>
      <c r="AC42" s="23"/>
      <c r="AD42" s="23">
        <v>3</v>
      </c>
      <c r="AE42" s="204">
        <v>498</v>
      </c>
    </row>
    <row r="43" spans="2:31" ht="15.75" customHeight="1">
      <c r="B43" s="687"/>
      <c r="C43" s="250" t="s">
        <v>22</v>
      </c>
      <c r="D43" s="243">
        <f>SUM(F43,H43,J43,L43,N43,P43,R43,T43,V43,X43,Z43,AB43,AD43)</f>
        <v>9</v>
      </c>
      <c r="E43" s="228">
        <f>SUM(G43,I43,K43,M43,O43,Q43,S43,U43,W43,Y43,AA43,AC43,AE43)</f>
        <v>418</v>
      </c>
      <c r="F43" s="251">
        <v>4</v>
      </c>
      <c r="G43" s="252">
        <v>26</v>
      </c>
      <c r="H43" s="252">
        <v>1</v>
      </c>
      <c r="I43" s="252">
        <v>22</v>
      </c>
      <c r="J43" s="252"/>
      <c r="K43" s="252"/>
      <c r="L43" s="252"/>
      <c r="M43" s="252"/>
      <c r="N43" s="252"/>
      <c r="O43" s="252"/>
      <c r="P43" s="23"/>
      <c r="Q43" s="23"/>
      <c r="R43" s="23"/>
      <c r="S43" s="23"/>
      <c r="T43" s="23"/>
      <c r="U43" s="23"/>
      <c r="V43" s="23">
        <v>2</v>
      </c>
      <c r="W43" s="23">
        <v>157</v>
      </c>
      <c r="X43" s="23"/>
      <c r="Y43" s="23"/>
      <c r="Z43" s="23"/>
      <c r="AA43" s="202"/>
      <c r="AB43" s="23"/>
      <c r="AC43" s="23"/>
      <c r="AD43" s="23">
        <v>2</v>
      </c>
      <c r="AE43" s="204">
        <v>213</v>
      </c>
    </row>
    <row r="44" spans="2:31" ht="15.75" customHeight="1">
      <c r="B44" s="688"/>
      <c r="C44" s="253" t="s">
        <v>23</v>
      </c>
      <c r="D44" s="234">
        <f>SUM(F44,H44,J44,L44,N44,P44,R44,T44,V44,X44,Z44,AB44,AD44)</f>
        <v>15</v>
      </c>
      <c r="E44" s="233">
        <f>SUM(G44,I44,K44,M44,O44,Q44,S44,U44,W44,Y44,AA44,AC44,AE44)</f>
        <v>193</v>
      </c>
      <c r="F44" s="254"/>
      <c r="G44" s="255"/>
      <c r="H44" s="255"/>
      <c r="I44" s="255"/>
      <c r="J44" s="255">
        <v>2</v>
      </c>
      <c r="K44" s="255">
        <v>54</v>
      </c>
      <c r="L44" s="255"/>
      <c r="M44" s="255"/>
      <c r="N44" s="255"/>
      <c r="O44" s="255"/>
      <c r="P44" s="56"/>
      <c r="Q44" s="56"/>
      <c r="R44" s="56"/>
      <c r="S44" s="56"/>
      <c r="T44" s="56"/>
      <c r="U44" s="56"/>
      <c r="V44" s="56">
        <v>4</v>
      </c>
      <c r="W44" s="56">
        <v>10</v>
      </c>
      <c r="X44" s="56">
        <v>1</v>
      </c>
      <c r="Y44" s="56">
        <v>25</v>
      </c>
      <c r="Z44" s="56"/>
      <c r="AA44" s="208"/>
      <c r="AB44" s="56"/>
      <c r="AC44" s="56"/>
      <c r="AD44" s="56">
        <v>8</v>
      </c>
      <c r="AE44" s="210">
        <v>104</v>
      </c>
    </row>
    <row r="45" spans="2:31" ht="15.75" customHeight="1">
      <c r="B45" s="763" t="s">
        <v>26</v>
      </c>
      <c r="C45" s="764"/>
      <c r="D45" s="214">
        <f>SUM(F45,H45,J45,L45,N45,P45,R45,T45,V45,X45,Z45,AB45,AD45)</f>
        <v>2091</v>
      </c>
      <c r="E45" s="198">
        <f>SUM(G45,I45,K45,M45,O45,Q45,S45,U45,W45,Y45,AA45,AC45,AE45)</f>
        <v>39858</v>
      </c>
      <c r="F45" s="214">
        <f aca="true" t="shared" si="14" ref="F45:O45">SUM(F41,F38,F33,F30,F26,F20,F14)</f>
        <v>92</v>
      </c>
      <c r="G45" s="84">
        <f t="shared" si="14"/>
        <v>2677</v>
      </c>
      <c r="H45" s="84">
        <f t="shared" si="14"/>
        <v>31</v>
      </c>
      <c r="I45" s="84">
        <f t="shared" si="14"/>
        <v>480</v>
      </c>
      <c r="J45" s="84">
        <f t="shared" si="14"/>
        <v>776</v>
      </c>
      <c r="K45" s="84">
        <f t="shared" si="14"/>
        <v>20891</v>
      </c>
      <c r="L45" s="84">
        <f t="shared" si="14"/>
        <v>0</v>
      </c>
      <c r="M45" s="84">
        <f t="shared" si="14"/>
        <v>0</v>
      </c>
      <c r="N45" s="84">
        <f t="shared" si="14"/>
        <v>0</v>
      </c>
      <c r="O45" s="84">
        <f t="shared" si="14"/>
        <v>0</v>
      </c>
      <c r="P45" s="84">
        <f aca="true" t="shared" si="15" ref="P45:AE45">SUM(P41,P38,P33,P30,P26,P20,P14)</f>
        <v>134</v>
      </c>
      <c r="Q45" s="84">
        <f t="shared" si="15"/>
        <v>2111</v>
      </c>
      <c r="R45" s="84">
        <f t="shared" si="15"/>
        <v>38</v>
      </c>
      <c r="S45" s="84">
        <f t="shared" si="15"/>
        <v>767</v>
      </c>
      <c r="T45" s="84">
        <f t="shared" si="15"/>
        <v>0</v>
      </c>
      <c r="U45" s="84">
        <f t="shared" si="15"/>
        <v>0</v>
      </c>
      <c r="V45" s="84">
        <f t="shared" si="15"/>
        <v>320</v>
      </c>
      <c r="W45" s="84">
        <f t="shared" si="15"/>
        <v>3621</v>
      </c>
      <c r="X45" s="84">
        <f t="shared" si="15"/>
        <v>25</v>
      </c>
      <c r="Y45" s="84">
        <f t="shared" si="15"/>
        <v>603</v>
      </c>
      <c r="Z45" s="84">
        <f t="shared" si="15"/>
        <v>0</v>
      </c>
      <c r="AA45" s="84">
        <f t="shared" si="15"/>
        <v>0</v>
      </c>
      <c r="AB45" s="84">
        <f t="shared" si="15"/>
        <v>3</v>
      </c>
      <c r="AC45" s="84">
        <f t="shared" si="15"/>
        <v>28</v>
      </c>
      <c r="AD45" s="84">
        <f t="shared" si="15"/>
        <v>672</v>
      </c>
      <c r="AE45" s="198">
        <f t="shared" si="15"/>
        <v>8680</v>
      </c>
    </row>
    <row r="46" spans="2:31" ht="15.75" customHeight="1">
      <c r="B46" s="752" t="s">
        <v>1</v>
      </c>
      <c r="C46" s="256" t="s">
        <v>24</v>
      </c>
      <c r="D46" s="240">
        <f>SUM(F46,H46,J46,L46,N46,P46,R46,T46,V46,X46,Z46,AB46,AD46)</f>
        <v>23</v>
      </c>
      <c r="E46" s="241">
        <f>SUM(G46,I46,K46,M46,O46,Q46,S46,U46,W46,Y46,AA46,AC46,AE46)</f>
        <v>508</v>
      </c>
      <c r="F46" s="200">
        <v>3</v>
      </c>
      <c r="G46" s="15">
        <v>71</v>
      </c>
      <c r="H46" s="15"/>
      <c r="I46" s="15"/>
      <c r="J46" s="15">
        <v>5</v>
      </c>
      <c r="K46" s="15">
        <v>184</v>
      </c>
      <c r="L46" s="15"/>
      <c r="M46" s="15"/>
      <c r="N46" s="15"/>
      <c r="O46" s="15"/>
      <c r="P46" s="15"/>
      <c r="Q46" s="15"/>
      <c r="R46" s="15">
        <v>3</v>
      </c>
      <c r="S46" s="15">
        <v>82</v>
      </c>
      <c r="T46" s="15"/>
      <c r="U46" s="15"/>
      <c r="V46" s="15">
        <v>10</v>
      </c>
      <c r="W46" s="15">
        <v>133</v>
      </c>
      <c r="X46" s="15"/>
      <c r="Y46" s="15"/>
      <c r="Z46" s="15"/>
      <c r="AA46" s="199"/>
      <c r="AB46" s="15"/>
      <c r="AC46" s="15"/>
      <c r="AD46" s="15">
        <v>2</v>
      </c>
      <c r="AE46" s="201">
        <v>38</v>
      </c>
    </row>
    <row r="47" spans="2:31" ht="15.75" customHeight="1">
      <c r="B47" s="753"/>
      <c r="C47" s="245" t="s">
        <v>25</v>
      </c>
      <c r="D47" s="234">
        <f>SUM(F47,H47,J47,L47,N47,P47,R47,T47,V47,X47,Z47,AB47,AD47)</f>
        <v>58</v>
      </c>
      <c r="E47" s="233">
        <f>SUM(G47,I47,K47,M47,O47,Q47,S47,U47,W47,Y47,AA47,AC47,AE47)</f>
        <v>1499</v>
      </c>
      <c r="F47" s="254">
        <v>2</v>
      </c>
      <c r="G47" s="255">
        <v>133</v>
      </c>
      <c r="H47" s="56"/>
      <c r="I47" s="56"/>
      <c r="J47" s="56">
        <v>22</v>
      </c>
      <c r="K47" s="56">
        <v>832</v>
      </c>
      <c r="L47" s="56"/>
      <c r="M47" s="56"/>
      <c r="N47" s="56"/>
      <c r="O47" s="56"/>
      <c r="P47" s="56">
        <v>9</v>
      </c>
      <c r="Q47" s="56">
        <v>156</v>
      </c>
      <c r="R47" s="56"/>
      <c r="S47" s="56"/>
      <c r="T47" s="56"/>
      <c r="U47" s="56"/>
      <c r="V47" s="56"/>
      <c r="W47" s="56"/>
      <c r="X47" s="255"/>
      <c r="Y47" s="255"/>
      <c r="Z47" s="56"/>
      <c r="AA47" s="208"/>
      <c r="AB47" s="56">
        <v>1</v>
      </c>
      <c r="AC47" s="56">
        <v>68</v>
      </c>
      <c r="AD47" s="56">
        <v>24</v>
      </c>
      <c r="AE47" s="210">
        <v>310</v>
      </c>
    </row>
    <row r="49" spans="6:16" ht="13.5"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</row>
    <row r="50" spans="6:17" ht="13.5"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</row>
    <row r="51" spans="6:17" ht="13.5"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</row>
    <row r="52" spans="6:17" ht="13.5"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</row>
    <row r="53" spans="6:17" ht="13.5"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</row>
    <row r="54" spans="6:17" ht="13.5"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</row>
    <row r="55" spans="6:17" ht="13.5"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</row>
    <row r="56" spans="6:17" ht="13.5"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</row>
    <row r="57" spans="6:17" ht="13.5"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</row>
  </sheetData>
  <sheetProtection/>
  <mergeCells count="25">
    <mergeCell ref="B46:B47"/>
    <mergeCell ref="B14:B19"/>
    <mergeCell ref="B20:B25"/>
    <mergeCell ref="B4:C4"/>
    <mergeCell ref="B26:B29"/>
    <mergeCell ref="B30:B32"/>
    <mergeCell ref="B45:C45"/>
    <mergeCell ref="B33:B37"/>
    <mergeCell ref="B38:B40"/>
    <mergeCell ref="B41:B44"/>
    <mergeCell ref="P2:Q2"/>
    <mergeCell ref="Z2:AA2"/>
    <mergeCell ref="D2:E2"/>
    <mergeCell ref="F2:G2"/>
    <mergeCell ref="H2:I2"/>
    <mergeCell ref="B2:C3"/>
    <mergeCell ref="J2:K2"/>
    <mergeCell ref="L2:M2"/>
    <mergeCell ref="N2:O2"/>
    <mergeCell ref="AD2:AE2"/>
    <mergeCell ref="R2:S2"/>
    <mergeCell ref="T2:U2"/>
    <mergeCell ref="V2:W2"/>
    <mergeCell ref="X2:Y2"/>
    <mergeCell ref="AB2:AC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C24"/>
  <sheetViews>
    <sheetView view="pageBreakPreview" zoomScaleNormal="75" zoomScaleSheetLayoutView="100" zoomScalePageLayoutView="0" workbookViewId="0" topLeftCell="B1">
      <pane xSplit="2" ySplit="7" topLeftCell="D14" activePane="bottomRight" state="frozen"/>
      <selection pane="topLeft" activeCell="U3" sqref="U3"/>
      <selection pane="topRight" activeCell="U3" sqref="U3"/>
      <selection pane="bottomLeft" activeCell="U3" sqref="U3"/>
      <selection pane="bottomRight" activeCell="P1" sqref="P1:P16384"/>
    </sheetView>
  </sheetViews>
  <sheetFormatPr defaultColWidth="8.796875" defaultRowHeight="14.25"/>
  <cols>
    <col min="1" max="1" width="1.1015625" style="196" customWidth="1"/>
    <col min="2" max="2" width="3.59765625" style="196" customWidth="1"/>
    <col min="3" max="3" width="20.69921875" style="257" customWidth="1"/>
    <col min="4" max="4" width="6.59765625" style="196" customWidth="1"/>
    <col min="5" max="5" width="3.59765625" style="196" customWidth="1"/>
    <col min="6" max="6" width="6.09765625" style="196" customWidth="1"/>
    <col min="7" max="7" width="6.59765625" style="196" customWidth="1"/>
    <col min="8" max="13" width="6.3984375" style="196" customWidth="1"/>
    <col min="14" max="14" width="6.19921875" style="196" customWidth="1"/>
    <col min="15" max="15" width="6.3984375" style="196" customWidth="1"/>
    <col min="16" max="16" width="5.8984375" style="196" hidden="1" customWidth="1"/>
    <col min="17" max="23" width="4.3984375" style="196" customWidth="1"/>
    <col min="24" max="24" width="6.19921875" style="215" customWidth="1"/>
    <col min="25" max="42" width="4.3984375" style="196" customWidth="1"/>
    <col min="43" max="16384" width="9" style="196" customWidth="1"/>
  </cols>
  <sheetData>
    <row r="1" spans="2:24" s="258" customFormat="1" ht="30" customHeight="1">
      <c r="B1" s="177" t="s">
        <v>184</v>
      </c>
      <c r="C1" s="537"/>
      <c r="D1" s="258" t="s">
        <v>370</v>
      </c>
      <c r="X1" s="535"/>
    </row>
    <row r="2" spans="2:37" s="258" customFormat="1" ht="15" customHeight="1">
      <c r="B2" s="795"/>
      <c r="C2" s="748"/>
      <c r="D2" s="806" t="s">
        <v>185</v>
      </c>
      <c r="E2" s="807"/>
      <c r="F2" s="807"/>
      <c r="G2" s="770"/>
      <c r="H2" s="538"/>
      <c r="I2" s="538"/>
      <c r="J2" s="538" t="s">
        <v>27</v>
      </c>
      <c r="K2" s="538"/>
      <c r="L2" s="538"/>
      <c r="M2" s="538"/>
      <c r="N2" s="538" t="s">
        <v>28</v>
      </c>
      <c r="O2" s="539"/>
      <c r="Q2" s="538"/>
      <c r="R2" s="538"/>
      <c r="S2" s="538" t="s">
        <v>186</v>
      </c>
      <c r="T2" s="538"/>
      <c r="U2" s="538"/>
      <c r="V2" s="538"/>
      <c r="W2" s="538"/>
      <c r="X2" s="541"/>
      <c r="Y2" s="538" t="s">
        <v>187</v>
      </c>
      <c r="Z2" s="538"/>
      <c r="AA2" s="538"/>
      <c r="AB2" s="538"/>
      <c r="AC2" s="538"/>
      <c r="AD2" s="538" t="s">
        <v>188</v>
      </c>
      <c r="AE2" s="538"/>
      <c r="AF2" s="538"/>
      <c r="AG2" s="538"/>
      <c r="AH2" s="538"/>
      <c r="AI2" s="538"/>
      <c r="AJ2" s="538"/>
      <c r="AK2" s="542"/>
    </row>
    <row r="3" spans="2:37" s="258" customFormat="1" ht="15" customHeight="1">
      <c r="B3" s="796"/>
      <c r="C3" s="797"/>
      <c r="D3" s="557"/>
      <c r="E3" s="558"/>
      <c r="F3" s="331"/>
      <c r="G3" s="559"/>
      <c r="H3" s="798" t="s">
        <v>189</v>
      </c>
      <c r="I3" s="799"/>
      <c r="J3" s="799"/>
      <c r="K3" s="799"/>
      <c r="L3" s="799"/>
      <c r="M3" s="799"/>
      <c r="N3" s="799"/>
      <c r="O3" s="800"/>
      <c r="Q3" s="777" t="s">
        <v>190</v>
      </c>
      <c r="R3" s="785"/>
      <c r="S3" s="785"/>
      <c r="T3" s="785"/>
      <c r="U3" s="785"/>
      <c r="V3" s="785"/>
      <c r="W3" s="785"/>
      <c r="X3" s="785"/>
      <c r="Y3" s="786"/>
      <c r="Z3" s="777" t="s">
        <v>191</v>
      </c>
      <c r="AA3" s="769"/>
      <c r="AB3" s="769"/>
      <c r="AC3" s="769"/>
      <c r="AD3" s="769"/>
      <c r="AE3" s="769"/>
      <c r="AF3" s="770"/>
      <c r="AG3" s="769" t="s">
        <v>375</v>
      </c>
      <c r="AH3" s="769"/>
      <c r="AI3" s="769"/>
      <c r="AJ3" s="769"/>
      <c r="AK3" s="770"/>
    </row>
    <row r="4" spans="2:37" s="258" customFormat="1" ht="22.5" customHeight="1">
      <c r="B4" s="796"/>
      <c r="C4" s="797"/>
      <c r="D4" s="810"/>
      <c r="E4" s="811"/>
      <c r="F4" s="607"/>
      <c r="G4" s="608" t="s">
        <v>192</v>
      </c>
      <c r="H4" s="801" t="s">
        <v>193</v>
      </c>
      <c r="I4" s="766" t="s">
        <v>194</v>
      </c>
      <c r="J4" s="766" t="s">
        <v>195</v>
      </c>
      <c r="K4" s="766" t="s">
        <v>196</v>
      </c>
      <c r="L4" s="766" t="s">
        <v>197</v>
      </c>
      <c r="M4" s="766" t="s">
        <v>198</v>
      </c>
      <c r="N4" s="766" t="s">
        <v>199</v>
      </c>
      <c r="O4" s="771" t="s">
        <v>200</v>
      </c>
      <c r="Q4" s="783" t="s">
        <v>201</v>
      </c>
      <c r="R4" s="611">
        <v>20</v>
      </c>
      <c r="S4" s="611">
        <v>30</v>
      </c>
      <c r="T4" s="611">
        <v>40</v>
      </c>
      <c r="U4" s="611">
        <v>50</v>
      </c>
      <c r="V4" s="611">
        <v>55</v>
      </c>
      <c r="W4" s="611">
        <v>60</v>
      </c>
      <c r="X4" s="790" t="s">
        <v>202</v>
      </c>
      <c r="Y4" s="793" t="s">
        <v>203</v>
      </c>
      <c r="Z4" s="783" t="s">
        <v>204</v>
      </c>
      <c r="AA4" s="611">
        <v>5</v>
      </c>
      <c r="AB4" s="611">
        <v>10</v>
      </c>
      <c r="AC4" s="611">
        <v>15</v>
      </c>
      <c r="AD4" s="611">
        <v>20</v>
      </c>
      <c r="AE4" s="611">
        <v>25</v>
      </c>
      <c r="AF4" s="774" t="s">
        <v>205</v>
      </c>
      <c r="AG4" s="778" t="s">
        <v>37</v>
      </c>
      <c r="AH4" s="780" t="s">
        <v>206</v>
      </c>
      <c r="AI4" s="766" t="s">
        <v>207</v>
      </c>
      <c r="AJ4" s="766" t="s">
        <v>208</v>
      </c>
      <c r="AK4" s="771" t="s">
        <v>1</v>
      </c>
    </row>
    <row r="5" spans="2:37" s="258" customFormat="1" ht="24.75" customHeight="1">
      <c r="B5" s="796"/>
      <c r="C5" s="797"/>
      <c r="D5" s="810" t="s">
        <v>0</v>
      </c>
      <c r="E5" s="811"/>
      <c r="F5" s="607" t="s">
        <v>1</v>
      </c>
      <c r="G5" s="609"/>
      <c r="H5" s="802"/>
      <c r="I5" s="804"/>
      <c r="J5" s="804"/>
      <c r="K5" s="804"/>
      <c r="L5" s="804"/>
      <c r="M5" s="804"/>
      <c r="N5" s="804"/>
      <c r="O5" s="808"/>
      <c r="Q5" s="783"/>
      <c r="R5" s="612" t="s">
        <v>291</v>
      </c>
      <c r="S5" s="612" t="s">
        <v>291</v>
      </c>
      <c r="T5" s="612" t="s">
        <v>291</v>
      </c>
      <c r="U5" s="612" t="s">
        <v>291</v>
      </c>
      <c r="V5" s="612" t="s">
        <v>291</v>
      </c>
      <c r="W5" s="612" t="s">
        <v>291</v>
      </c>
      <c r="X5" s="791"/>
      <c r="Y5" s="793"/>
      <c r="Z5" s="783"/>
      <c r="AA5" s="612" t="s">
        <v>248</v>
      </c>
      <c r="AB5" s="612" t="s">
        <v>248</v>
      </c>
      <c r="AC5" s="612" t="s">
        <v>228</v>
      </c>
      <c r="AD5" s="612" t="s">
        <v>228</v>
      </c>
      <c r="AE5" s="612" t="s">
        <v>228</v>
      </c>
      <c r="AF5" s="775"/>
      <c r="AG5" s="778"/>
      <c r="AH5" s="781"/>
      <c r="AI5" s="767"/>
      <c r="AJ5" s="767"/>
      <c r="AK5" s="772"/>
    </row>
    <row r="6" spans="2:37" s="258" customFormat="1" ht="22.5" customHeight="1">
      <c r="B6" s="749"/>
      <c r="C6" s="750"/>
      <c r="D6" s="812" t="s">
        <v>292</v>
      </c>
      <c r="E6" s="813"/>
      <c r="F6" s="588"/>
      <c r="G6" s="610" t="s">
        <v>293</v>
      </c>
      <c r="H6" s="803"/>
      <c r="I6" s="805"/>
      <c r="J6" s="805"/>
      <c r="K6" s="805"/>
      <c r="L6" s="805"/>
      <c r="M6" s="805"/>
      <c r="N6" s="805"/>
      <c r="O6" s="809"/>
      <c r="Q6" s="784"/>
      <c r="R6" s="613">
        <v>29</v>
      </c>
      <c r="S6" s="613">
        <v>39</v>
      </c>
      <c r="T6" s="613">
        <v>49</v>
      </c>
      <c r="U6" s="613">
        <v>54</v>
      </c>
      <c r="V6" s="613">
        <v>59</v>
      </c>
      <c r="W6" s="613"/>
      <c r="X6" s="792"/>
      <c r="Y6" s="794"/>
      <c r="Z6" s="784"/>
      <c r="AA6" s="613">
        <v>9</v>
      </c>
      <c r="AB6" s="613">
        <v>14</v>
      </c>
      <c r="AC6" s="613">
        <v>19</v>
      </c>
      <c r="AD6" s="613">
        <v>24</v>
      </c>
      <c r="AE6" s="613">
        <v>29</v>
      </c>
      <c r="AF6" s="776"/>
      <c r="AG6" s="779"/>
      <c r="AH6" s="782"/>
      <c r="AI6" s="768"/>
      <c r="AJ6" s="768"/>
      <c r="AK6" s="773"/>
    </row>
    <row r="7" spans="2:237" ht="29.25" customHeight="1">
      <c r="B7" s="259"/>
      <c r="C7" s="260" t="s">
        <v>171</v>
      </c>
      <c r="D7" s="525">
        <f>SUM(D16,D24)</f>
        <v>1129</v>
      </c>
      <c r="E7" s="526">
        <v>1</v>
      </c>
      <c r="F7" s="505">
        <f>SUM(F16,F24)</f>
        <v>7</v>
      </c>
      <c r="G7" s="412">
        <f>SUM(G16,G24)</f>
        <v>1169</v>
      </c>
      <c r="H7" s="467">
        <f aca="true" t="shared" si="0" ref="H7:O7">SUM(H16,H24)</f>
        <v>1</v>
      </c>
      <c r="I7" s="466">
        <f t="shared" si="0"/>
        <v>5</v>
      </c>
      <c r="J7" s="466">
        <f t="shared" si="0"/>
        <v>24</v>
      </c>
      <c r="K7" s="466">
        <f t="shared" si="0"/>
        <v>107</v>
      </c>
      <c r="L7" s="466">
        <f t="shared" si="0"/>
        <v>277</v>
      </c>
      <c r="M7" s="466">
        <f t="shared" si="0"/>
        <v>259</v>
      </c>
      <c r="N7" s="466">
        <f>SUM(N16,N24)</f>
        <v>103</v>
      </c>
      <c r="O7" s="468">
        <f t="shared" si="0"/>
        <v>353</v>
      </c>
      <c r="P7" s="470"/>
      <c r="Q7" s="471">
        <f>SUM(Q16,Q24)</f>
        <v>9</v>
      </c>
      <c r="R7" s="466">
        <f>SUM(R16,R24)</f>
        <v>333</v>
      </c>
      <c r="S7" s="466">
        <f aca="true" t="shared" si="1" ref="S7:X7">SUM(S16,S24)</f>
        <v>346</v>
      </c>
      <c r="T7" s="466">
        <f t="shared" si="1"/>
        <v>254</v>
      </c>
      <c r="U7" s="466">
        <f t="shared" si="1"/>
        <v>82</v>
      </c>
      <c r="V7" s="466">
        <f>SUM(V16,V24)</f>
        <v>104</v>
      </c>
      <c r="W7" s="466">
        <f>SUM(W16,W24)</f>
        <v>1</v>
      </c>
      <c r="X7" s="413">
        <f t="shared" si="1"/>
        <v>41928</v>
      </c>
      <c r="Y7" s="472">
        <f>ROUND(X7/D7,1)</f>
        <v>37.1</v>
      </c>
      <c r="Z7" s="473">
        <f aca="true" t="shared" si="2" ref="Z7:AK7">SUM(Z16,Z24)</f>
        <v>214</v>
      </c>
      <c r="AA7" s="466">
        <f t="shared" si="2"/>
        <v>184</v>
      </c>
      <c r="AB7" s="466">
        <f t="shared" si="2"/>
        <v>158</v>
      </c>
      <c r="AC7" s="466">
        <f t="shared" si="2"/>
        <v>140</v>
      </c>
      <c r="AD7" s="466">
        <f t="shared" si="2"/>
        <v>167</v>
      </c>
      <c r="AE7" s="466">
        <f t="shared" si="2"/>
        <v>93</v>
      </c>
      <c r="AF7" s="468">
        <f t="shared" si="2"/>
        <v>173</v>
      </c>
      <c r="AG7" s="473">
        <f>SUM(AH7:AK7)</f>
        <v>36</v>
      </c>
      <c r="AH7" s="466">
        <f t="shared" si="2"/>
        <v>9</v>
      </c>
      <c r="AI7" s="466">
        <f t="shared" si="2"/>
        <v>26</v>
      </c>
      <c r="AJ7" s="466">
        <f t="shared" si="2"/>
        <v>1</v>
      </c>
      <c r="AK7" s="474">
        <f t="shared" si="2"/>
        <v>0</v>
      </c>
      <c r="AL7" s="475"/>
      <c r="AM7" s="475"/>
      <c r="AN7" s="475"/>
      <c r="AO7" s="475"/>
      <c r="AP7" s="475"/>
      <c r="AQ7" s="475"/>
      <c r="AR7" s="475"/>
      <c r="AS7" s="475"/>
      <c r="AT7" s="475"/>
      <c r="AU7" s="475"/>
      <c r="AV7" s="475"/>
      <c r="AW7" s="475"/>
      <c r="AX7" s="475"/>
      <c r="AY7" s="475"/>
      <c r="AZ7" s="475"/>
      <c r="BA7" s="475"/>
      <c r="BB7" s="475"/>
      <c r="BC7" s="475"/>
      <c r="BD7" s="475"/>
      <c r="BE7" s="475"/>
      <c r="BF7" s="475"/>
      <c r="BG7" s="475"/>
      <c r="BH7" s="475"/>
      <c r="BI7" s="475"/>
      <c r="BJ7" s="475"/>
      <c r="BK7" s="475"/>
      <c r="BL7" s="475"/>
      <c r="BM7" s="475"/>
      <c r="BN7" s="475"/>
      <c r="BO7" s="475"/>
      <c r="BP7" s="475"/>
      <c r="BQ7" s="475"/>
      <c r="BR7" s="475"/>
      <c r="BS7" s="475"/>
      <c r="BT7" s="475"/>
      <c r="BU7" s="475"/>
      <c r="BV7" s="475"/>
      <c r="BW7" s="475"/>
      <c r="BX7" s="475"/>
      <c r="BY7" s="475"/>
      <c r="BZ7" s="475"/>
      <c r="CA7" s="475"/>
      <c r="CB7" s="475"/>
      <c r="CC7" s="475"/>
      <c r="CD7" s="475"/>
      <c r="CE7" s="475"/>
      <c r="CF7" s="475"/>
      <c r="CG7" s="475"/>
      <c r="CH7" s="475"/>
      <c r="CI7" s="475"/>
      <c r="CJ7" s="475"/>
      <c r="CK7" s="475"/>
      <c r="CL7" s="475"/>
      <c r="CM7" s="475"/>
      <c r="CN7" s="475"/>
      <c r="CO7" s="475"/>
      <c r="CP7" s="475"/>
      <c r="CQ7" s="475"/>
      <c r="CR7" s="475"/>
      <c r="CS7" s="475"/>
      <c r="CT7" s="475"/>
      <c r="CU7" s="475"/>
      <c r="CV7" s="475"/>
      <c r="CW7" s="475"/>
      <c r="CX7" s="475"/>
      <c r="CY7" s="475"/>
      <c r="CZ7" s="475"/>
      <c r="DA7" s="475"/>
      <c r="DB7" s="475"/>
      <c r="DC7" s="475"/>
      <c r="DD7" s="475"/>
      <c r="DE7" s="475"/>
      <c r="DF7" s="475"/>
      <c r="DG7" s="475"/>
      <c r="DH7" s="475"/>
      <c r="DI7" s="475"/>
      <c r="DJ7" s="475"/>
      <c r="DK7" s="475"/>
      <c r="DL7" s="475"/>
      <c r="DM7" s="475"/>
      <c r="DN7" s="475"/>
      <c r="DO7" s="475"/>
      <c r="DP7" s="475"/>
      <c r="DQ7" s="475"/>
      <c r="DR7" s="475"/>
      <c r="DS7" s="475"/>
      <c r="DT7" s="475"/>
      <c r="DU7" s="475"/>
      <c r="DV7" s="475"/>
      <c r="DW7" s="475"/>
      <c r="DX7" s="475"/>
      <c r="DY7" s="475"/>
      <c r="DZ7" s="475"/>
      <c r="EA7" s="475"/>
      <c r="EB7" s="475"/>
      <c r="EC7" s="475"/>
      <c r="ED7" s="475"/>
      <c r="EE7" s="475"/>
      <c r="EF7" s="475"/>
      <c r="EG7" s="475"/>
      <c r="EH7" s="475"/>
      <c r="EI7" s="475"/>
      <c r="EJ7" s="475"/>
      <c r="EK7" s="475"/>
      <c r="EL7" s="475"/>
      <c r="EM7" s="475"/>
      <c r="EN7" s="475"/>
      <c r="EO7" s="475"/>
      <c r="EP7" s="475"/>
      <c r="EQ7" s="475"/>
      <c r="ER7" s="475"/>
      <c r="ES7" s="475"/>
      <c r="ET7" s="475"/>
      <c r="EU7" s="475"/>
      <c r="EV7" s="475"/>
      <c r="EW7" s="475"/>
      <c r="EX7" s="475"/>
      <c r="EY7" s="475"/>
      <c r="EZ7" s="475"/>
      <c r="FA7" s="475"/>
      <c r="FB7" s="475"/>
      <c r="FC7" s="475"/>
      <c r="FD7" s="475"/>
      <c r="FE7" s="475"/>
      <c r="FF7" s="475"/>
      <c r="FG7" s="475"/>
      <c r="FH7" s="475"/>
      <c r="FI7" s="475"/>
      <c r="FJ7" s="475"/>
      <c r="FK7" s="475"/>
      <c r="FL7" s="475"/>
      <c r="FM7" s="475"/>
      <c r="FN7" s="475"/>
      <c r="FO7" s="475"/>
      <c r="FP7" s="475"/>
      <c r="FQ7" s="475"/>
      <c r="FR7" s="475"/>
      <c r="FS7" s="475"/>
      <c r="FT7" s="475"/>
      <c r="FU7" s="475"/>
      <c r="FV7" s="475"/>
      <c r="FW7" s="475"/>
      <c r="FX7" s="475"/>
      <c r="FY7" s="475"/>
      <c r="FZ7" s="475"/>
      <c r="GA7" s="475"/>
      <c r="GB7" s="475"/>
      <c r="GC7" s="475"/>
      <c r="GD7" s="475"/>
      <c r="GE7" s="475"/>
      <c r="GF7" s="475"/>
      <c r="GG7" s="475"/>
      <c r="GH7" s="475"/>
      <c r="GI7" s="475"/>
      <c r="GJ7" s="475"/>
      <c r="GK7" s="475"/>
      <c r="GL7" s="475"/>
      <c r="GM7" s="475"/>
      <c r="GN7" s="475"/>
      <c r="GO7" s="475"/>
      <c r="GP7" s="475"/>
      <c r="GQ7" s="475"/>
      <c r="GR7" s="475"/>
      <c r="GS7" s="475"/>
      <c r="GT7" s="475"/>
      <c r="GU7" s="475"/>
      <c r="GV7" s="475"/>
      <c r="GW7" s="475"/>
      <c r="GX7" s="475"/>
      <c r="GY7" s="475"/>
      <c r="GZ7" s="475"/>
      <c r="HA7" s="475"/>
      <c r="HB7" s="475"/>
      <c r="HC7" s="475"/>
      <c r="HD7" s="475"/>
      <c r="HE7" s="475"/>
      <c r="HF7" s="475"/>
      <c r="HG7" s="475"/>
      <c r="HH7" s="475"/>
      <c r="HI7" s="475"/>
      <c r="HJ7" s="475"/>
      <c r="HK7" s="475"/>
      <c r="HL7" s="475"/>
      <c r="HM7" s="475"/>
      <c r="HN7" s="475"/>
      <c r="HO7" s="475"/>
      <c r="HP7" s="475"/>
      <c r="HQ7" s="475"/>
      <c r="HR7" s="475"/>
      <c r="HS7" s="475"/>
      <c r="HT7" s="475"/>
      <c r="HU7" s="475"/>
      <c r="HV7" s="475"/>
      <c r="HW7" s="475"/>
      <c r="HX7" s="475"/>
      <c r="HY7" s="475"/>
      <c r="HZ7" s="475"/>
      <c r="IA7" s="475"/>
      <c r="IB7" s="475"/>
      <c r="IC7" s="475"/>
    </row>
    <row r="8" spans="2:237" ht="29.25" customHeight="1">
      <c r="B8" s="787" t="s">
        <v>172</v>
      </c>
      <c r="C8" s="261" t="s">
        <v>173</v>
      </c>
      <c r="D8" s="476">
        <v>356</v>
      </c>
      <c r="E8" s="477">
        <v>-1</v>
      </c>
      <c r="F8" s="478">
        <v>1</v>
      </c>
      <c r="G8" s="479">
        <v>354</v>
      </c>
      <c r="H8" s="476">
        <v>1</v>
      </c>
      <c r="I8" s="478">
        <v>4</v>
      </c>
      <c r="J8" s="478">
        <v>8</v>
      </c>
      <c r="K8" s="478">
        <v>33</v>
      </c>
      <c r="L8" s="478">
        <v>78</v>
      </c>
      <c r="M8" s="478">
        <v>94</v>
      </c>
      <c r="N8" s="478"/>
      <c r="O8" s="479">
        <v>138</v>
      </c>
      <c r="P8" s="470"/>
      <c r="Q8" s="480">
        <v>4</v>
      </c>
      <c r="R8" s="481">
        <v>108</v>
      </c>
      <c r="S8" s="481">
        <v>104</v>
      </c>
      <c r="T8" s="481">
        <v>77</v>
      </c>
      <c r="U8" s="481">
        <v>24</v>
      </c>
      <c r="V8" s="481">
        <v>38</v>
      </c>
      <c r="W8" s="478">
        <v>1</v>
      </c>
      <c r="X8" s="424">
        <v>13241</v>
      </c>
      <c r="Y8" s="482">
        <f>ROUND(X8/D8,1)</f>
        <v>37.2</v>
      </c>
      <c r="Z8" s="483">
        <v>68</v>
      </c>
      <c r="AA8" s="481">
        <v>61</v>
      </c>
      <c r="AB8" s="481">
        <v>44</v>
      </c>
      <c r="AC8" s="481">
        <v>49</v>
      </c>
      <c r="AD8" s="481">
        <v>42</v>
      </c>
      <c r="AE8" s="481">
        <v>34</v>
      </c>
      <c r="AF8" s="484">
        <v>58</v>
      </c>
      <c r="AG8" s="485">
        <f>SUM(AH8:AK8)</f>
        <v>15</v>
      </c>
      <c r="AH8" s="481">
        <v>1</v>
      </c>
      <c r="AI8" s="481">
        <v>14</v>
      </c>
      <c r="AJ8" s="481"/>
      <c r="AK8" s="486"/>
      <c r="AL8" s="475"/>
      <c r="AM8" s="475"/>
      <c r="AN8" s="475"/>
      <c r="AO8" s="475"/>
      <c r="AP8" s="475"/>
      <c r="AQ8" s="475"/>
      <c r="AR8" s="475"/>
      <c r="AS8" s="475"/>
      <c r="AT8" s="475"/>
      <c r="AU8" s="475"/>
      <c r="AV8" s="475"/>
      <c r="AW8" s="475"/>
      <c r="AX8" s="475"/>
      <c r="AY8" s="475"/>
      <c r="AZ8" s="475"/>
      <c r="BA8" s="475"/>
      <c r="BB8" s="475"/>
      <c r="BC8" s="475"/>
      <c r="BD8" s="475"/>
      <c r="BE8" s="475"/>
      <c r="BF8" s="475"/>
      <c r="BG8" s="475"/>
      <c r="BH8" s="475"/>
      <c r="BI8" s="475"/>
      <c r="BJ8" s="475"/>
      <c r="BK8" s="475"/>
      <c r="BL8" s="475"/>
      <c r="BM8" s="475"/>
      <c r="BN8" s="475"/>
      <c r="BO8" s="475"/>
      <c r="BP8" s="475"/>
      <c r="BQ8" s="475"/>
      <c r="BR8" s="475"/>
      <c r="BS8" s="475"/>
      <c r="BT8" s="475"/>
      <c r="BU8" s="475"/>
      <c r="BV8" s="475"/>
      <c r="BW8" s="475"/>
      <c r="BX8" s="475"/>
      <c r="BY8" s="475"/>
      <c r="BZ8" s="475"/>
      <c r="CA8" s="475"/>
      <c r="CB8" s="475"/>
      <c r="CC8" s="475"/>
      <c r="CD8" s="475"/>
      <c r="CE8" s="475"/>
      <c r="CF8" s="475"/>
      <c r="CG8" s="475"/>
      <c r="CH8" s="475"/>
      <c r="CI8" s="475"/>
      <c r="CJ8" s="475"/>
      <c r="CK8" s="475"/>
      <c r="CL8" s="475"/>
      <c r="CM8" s="475"/>
      <c r="CN8" s="475"/>
      <c r="CO8" s="475"/>
      <c r="CP8" s="475"/>
      <c r="CQ8" s="475"/>
      <c r="CR8" s="475"/>
      <c r="CS8" s="475"/>
      <c r="CT8" s="475"/>
      <c r="CU8" s="475"/>
      <c r="CV8" s="475"/>
      <c r="CW8" s="475"/>
      <c r="CX8" s="475"/>
      <c r="CY8" s="475"/>
      <c r="CZ8" s="475"/>
      <c r="DA8" s="475"/>
      <c r="DB8" s="475"/>
      <c r="DC8" s="475"/>
      <c r="DD8" s="475"/>
      <c r="DE8" s="475"/>
      <c r="DF8" s="475"/>
      <c r="DG8" s="475"/>
      <c r="DH8" s="475"/>
      <c r="DI8" s="475"/>
      <c r="DJ8" s="475"/>
      <c r="DK8" s="475"/>
      <c r="DL8" s="475"/>
      <c r="DM8" s="475"/>
      <c r="DN8" s="475"/>
      <c r="DO8" s="475"/>
      <c r="DP8" s="475"/>
      <c r="DQ8" s="475"/>
      <c r="DR8" s="475"/>
      <c r="DS8" s="475"/>
      <c r="DT8" s="475"/>
      <c r="DU8" s="475"/>
      <c r="DV8" s="475"/>
      <c r="DW8" s="475"/>
      <c r="DX8" s="475"/>
      <c r="DY8" s="475"/>
      <c r="DZ8" s="475"/>
      <c r="EA8" s="475"/>
      <c r="EB8" s="475"/>
      <c r="EC8" s="475"/>
      <c r="ED8" s="475"/>
      <c r="EE8" s="475"/>
      <c r="EF8" s="475"/>
      <c r="EG8" s="475"/>
      <c r="EH8" s="475"/>
      <c r="EI8" s="475"/>
      <c r="EJ8" s="475"/>
      <c r="EK8" s="475"/>
      <c r="EL8" s="475"/>
      <c r="EM8" s="475"/>
      <c r="EN8" s="475"/>
      <c r="EO8" s="475"/>
      <c r="EP8" s="475"/>
      <c r="EQ8" s="475"/>
      <c r="ER8" s="475"/>
      <c r="ES8" s="475"/>
      <c r="ET8" s="475"/>
      <c r="EU8" s="475"/>
      <c r="EV8" s="475"/>
      <c r="EW8" s="475"/>
      <c r="EX8" s="475"/>
      <c r="EY8" s="475"/>
      <c r="EZ8" s="475"/>
      <c r="FA8" s="475"/>
      <c r="FB8" s="475"/>
      <c r="FC8" s="475"/>
      <c r="FD8" s="475"/>
      <c r="FE8" s="475"/>
      <c r="FF8" s="475"/>
      <c r="FG8" s="475"/>
      <c r="FH8" s="475"/>
      <c r="FI8" s="475"/>
      <c r="FJ8" s="475"/>
      <c r="FK8" s="475"/>
      <c r="FL8" s="475"/>
      <c r="FM8" s="475"/>
      <c r="FN8" s="475"/>
      <c r="FO8" s="475"/>
      <c r="FP8" s="475"/>
      <c r="FQ8" s="475"/>
      <c r="FR8" s="475"/>
      <c r="FS8" s="475"/>
      <c r="FT8" s="475"/>
      <c r="FU8" s="475"/>
      <c r="FV8" s="475"/>
      <c r="FW8" s="475"/>
      <c r="FX8" s="475"/>
      <c r="FY8" s="475"/>
      <c r="FZ8" s="475"/>
      <c r="GA8" s="475"/>
      <c r="GB8" s="475"/>
      <c r="GC8" s="475"/>
      <c r="GD8" s="475"/>
      <c r="GE8" s="475"/>
      <c r="GF8" s="475"/>
      <c r="GG8" s="475"/>
      <c r="GH8" s="475"/>
      <c r="GI8" s="475"/>
      <c r="GJ8" s="475"/>
      <c r="GK8" s="475"/>
      <c r="GL8" s="475"/>
      <c r="GM8" s="475"/>
      <c r="GN8" s="475"/>
      <c r="GO8" s="475"/>
      <c r="GP8" s="475"/>
      <c r="GQ8" s="475"/>
      <c r="GR8" s="475"/>
      <c r="GS8" s="475"/>
      <c r="GT8" s="475"/>
      <c r="GU8" s="475"/>
      <c r="GV8" s="475"/>
      <c r="GW8" s="475"/>
      <c r="GX8" s="475"/>
      <c r="GY8" s="475"/>
      <c r="GZ8" s="475"/>
      <c r="HA8" s="475"/>
      <c r="HB8" s="475"/>
      <c r="HC8" s="475"/>
      <c r="HD8" s="475"/>
      <c r="HE8" s="475"/>
      <c r="HF8" s="475"/>
      <c r="HG8" s="475"/>
      <c r="HH8" s="475"/>
      <c r="HI8" s="475"/>
      <c r="HJ8" s="475"/>
      <c r="HK8" s="475"/>
      <c r="HL8" s="475"/>
      <c r="HM8" s="475"/>
      <c r="HN8" s="475"/>
      <c r="HO8" s="475"/>
      <c r="HP8" s="475"/>
      <c r="HQ8" s="475"/>
      <c r="HR8" s="475"/>
      <c r="HS8" s="475"/>
      <c r="HT8" s="475"/>
      <c r="HU8" s="475"/>
      <c r="HV8" s="475"/>
      <c r="HW8" s="475"/>
      <c r="HX8" s="475"/>
      <c r="HY8" s="475"/>
      <c r="HZ8" s="475"/>
      <c r="IA8" s="475"/>
      <c r="IB8" s="475"/>
      <c r="IC8" s="475"/>
    </row>
    <row r="9" spans="2:237" ht="29.25" customHeight="1">
      <c r="B9" s="679"/>
      <c r="C9" s="262" t="s">
        <v>174</v>
      </c>
      <c r="D9" s="487">
        <v>49</v>
      </c>
      <c r="E9" s="488"/>
      <c r="F9" s="489"/>
      <c r="G9" s="490">
        <v>51</v>
      </c>
      <c r="H9" s="487"/>
      <c r="I9" s="489"/>
      <c r="J9" s="489">
        <v>1</v>
      </c>
      <c r="K9" s="489">
        <v>5</v>
      </c>
      <c r="L9" s="489">
        <v>2</v>
      </c>
      <c r="M9" s="489">
        <v>18</v>
      </c>
      <c r="N9" s="489">
        <v>8</v>
      </c>
      <c r="O9" s="490">
        <v>15</v>
      </c>
      <c r="P9" s="475"/>
      <c r="Q9" s="492">
        <v>1</v>
      </c>
      <c r="R9" s="489">
        <v>16</v>
      </c>
      <c r="S9" s="489">
        <v>9</v>
      </c>
      <c r="T9" s="489">
        <v>15</v>
      </c>
      <c r="U9" s="489">
        <v>4</v>
      </c>
      <c r="V9" s="489">
        <v>4</v>
      </c>
      <c r="W9" s="489"/>
      <c r="X9" s="424">
        <v>1813</v>
      </c>
      <c r="Y9" s="482">
        <f>ROUND(X9/D9,1)</f>
        <v>37</v>
      </c>
      <c r="Z9" s="487">
        <v>12</v>
      </c>
      <c r="AA9" s="489">
        <v>10</v>
      </c>
      <c r="AB9" s="489">
        <v>1</v>
      </c>
      <c r="AC9" s="489">
        <v>1</v>
      </c>
      <c r="AD9" s="489">
        <v>16</v>
      </c>
      <c r="AE9" s="489">
        <v>1</v>
      </c>
      <c r="AF9" s="490">
        <v>8</v>
      </c>
      <c r="AG9" s="488">
        <f>SUM(AH9:AK9)</f>
        <v>3</v>
      </c>
      <c r="AH9" s="489">
        <v>2</v>
      </c>
      <c r="AI9" s="489">
        <v>1</v>
      </c>
      <c r="AJ9" s="489"/>
      <c r="AK9" s="493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75"/>
      <c r="AW9" s="475"/>
      <c r="AX9" s="475"/>
      <c r="AY9" s="475"/>
      <c r="AZ9" s="475"/>
      <c r="BA9" s="475"/>
      <c r="BB9" s="475"/>
      <c r="BC9" s="475"/>
      <c r="BD9" s="475"/>
      <c r="BE9" s="475"/>
      <c r="BF9" s="475"/>
      <c r="BG9" s="475"/>
      <c r="BH9" s="475"/>
      <c r="BI9" s="475"/>
      <c r="BJ9" s="475"/>
      <c r="BK9" s="475"/>
      <c r="BL9" s="475"/>
      <c r="BM9" s="475"/>
      <c r="BN9" s="475"/>
      <c r="BO9" s="475"/>
      <c r="BP9" s="475"/>
      <c r="BQ9" s="475"/>
      <c r="BR9" s="475"/>
      <c r="BS9" s="475"/>
      <c r="BT9" s="475"/>
      <c r="BU9" s="475"/>
      <c r="BV9" s="475"/>
      <c r="BW9" s="475"/>
      <c r="BX9" s="475"/>
      <c r="BY9" s="475"/>
      <c r="BZ9" s="475"/>
      <c r="CA9" s="475"/>
      <c r="CB9" s="475"/>
      <c r="CC9" s="475"/>
      <c r="CD9" s="475"/>
      <c r="CE9" s="475"/>
      <c r="CF9" s="475"/>
      <c r="CG9" s="475"/>
      <c r="CH9" s="475"/>
      <c r="CI9" s="475"/>
      <c r="CJ9" s="475"/>
      <c r="CK9" s="475"/>
      <c r="CL9" s="475"/>
      <c r="CM9" s="475"/>
      <c r="CN9" s="475"/>
      <c r="CO9" s="475"/>
      <c r="CP9" s="475"/>
      <c r="CQ9" s="475"/>
      <c r="CR9" s="475"/>
      <c r="CS9" s="475"/>
      <c r="CT9" s="475"/>
      <c r="CU9" s="475"/>
      <c r="CV9" s="475"/>
      <c r="CW9" s="475"/>
      <c r="CX9" s="475"/>
      <c r="CY9" s="475"/>
      <c r="CZ9" s="475"/>
      <c r="DA9" s="475"/>
      <c r="DB9" s="475"/>
      <c r="DC9" s="475"/>
      <c r="DD9" s="475"/>
      <c r="DE9" s="475"/>
      <c r="DF9" s="475"/>
      <c r="DG9" s="475"/>
      <c r="DH9" s="475"/>
      <c r="DI9" s="475"/>
      <c r="DJ9" s="475"/>
      <c r="DK9" s="475"/>
      <c r="DL9" s="475"/>
      <c r="DM9" s="475"/>
      <c r="DN9" s="475"/>
      <c r="DO9" s="475"/>
      <c r="DP9" s="475"/>
      <c r="DQ9" s="475"/>
      <c r="DR9" s="475"/>
      <c r="DS9" s="475"/>
      <c r="DT9" s="475"/>
      <c r="DU9" s="475"/>
      <c r="DV9" s="475"/>
      <c r="DW9" s="475"/>
      <c r="DX9" s="475"/>
      <c r="DY9" s="475"/>
      <c r="DZ9" s="475"/>
      <c r="EA9" s="475"/>
      <c r="EB9" s="475"/>
      <c r="EC9" s="475"/>
      <c r="ED9" s="475"/>
      <c r="EE9" s="475"/>
      <c r="EF9" s="475"/>
      <c r="EG9" s="475"/>
      <c r="EH9" s="475"/>
      <c r="EI9" s="475"/>
      <c r="EJ9" s="475"/>
      <c r="EK9" s="475"/>
      <c r="EL9" s="475"/>
      <c r="EM9" s="475"/>
      <c r="EN9" s="475"/>
      <c r="EO9" s="475"/>
      <c r="EP9" s="475"/>
      <c r="EQ9" s="475"/>
      <c r="ER9" s="475"/>
      <c r="ES9" s="475"/>
      <c r="ET9" s="475"/>
      <c r="EU9" s="475"/>
      <c r="EV9" s="475"/>
      <c r="EW9" s="475"/>
      <c r="EX9" s="475"/>
      <c r="EY9" s="475"/>
      <c r="EZ9" s="475"/>
      <c r="FA9" s="475"/>
      <c r="FB9" s="475"/>
      <c r="FC9" s="475"/>
      <c r="FD9" s="475"/>
      <c r="FE9" s="475"/>
      <c r="FF9" s="475"/>
      <c r="FG9" s="475"/>
      <c r="FH9" s="475"/>
      <c r="FI9" s="475"/>
      <c r="FJ9" s="475"/>
      <c r="FK9" s="475"/>
      <c r="FL9" s="475"/>
      <c r="FM9" s="475"/>
      <c r="FN9" s="475"/>
      <c r="FO9" s="475"/>
      <c r="FP9" s="475"/>
      <c r="FQ9" s="475"/>
      <c r="FR9" s="475"/>
      <c r="FS9" s="475"/>
      <c r="FT9" s="475"/>
      <c r="FU9" s="475"/>
      <c r="FV9" s="475"/>
      <c r="FW9" s="475"/>
      <c r="FX9" s="475"/>
      <c r="FY9" s="475"/>
      <c r="FZ9" s="475"/>
      <c r="GA9" s="475"/>
      <c r="GB9" s="475"/>
      <c r="GC9" s="475"/>
      <c r="GD9" s="475"/>
      <c r="GE9" s="475"/>
      <c r="GF9" s="475"/>
      <c r="GG9" s="475"/>
      <c r="GH9" s="475"/>
      <c r="GI9" s="475"/>
      <c r="GJ9" s="475"/>
      <c r="GK9" s="475"/>
      <c r="GL9" s="475"/>
      <c r="GM9" s="475"/>
      <c r="GN9" s="475"/>
      <c r="GO9" s="475"/>
      <c r="GP9" s="475"/>
      <c r="GQ9" s="475"/>
      <c r="GR9" s="475"/>
      <c r="GS9" s="475"/>
      <c r="GT9" s="475"/>
      <c r="GU9" s="475"/>
      <c r="GV9" s="475"/>
      <c r="GW9" s="475"/>
      <c r="GX9" s="475"/>
      <c r="GY9" s="475"/>
      <c r="GZ9" s="475"/>
      <c r="HA9" s="475"/>
      <c r="HB9" s="475"/>
      <c r="HC9" s="475"/>
      <c r="HD9" s="475"/>
      <c r="HE9" s="475"/>
      <c r="HF9" s="475"/>
      <c r="HG9" s="475"/>
      <c r="HH9" s="475"/>
      <c r="HI9" s="475"/>
      <c r="HJ9" s="475"/>
      <c r="HK9" s="475"/>
      <c r="HL9" s="475"/>
      <c r="HM9" s="475"/>
      <c r="HN9" s="475"/>
      <c r="HO9" s="475"/>
      <c r="HP9" s="475"/>
      <c r="HQ9" s="475"/>
      <c r="HR9" s="475"/>
      <c r="HS9" s="475"/>
      <c r="HT9" s="475"/>
      <c r="HU9" s="475"/>
      <c r="HV9" s="475"/>
      <c r="HW9" s="475"/>
      <c r="HX9" s="475"/>
      <c r="HY9" s="475"/>
      <c r="HZ9" s="475"/>
      <c r="IA9" s="475"/>
      <c r="IB9" s="475"/>
      <c r="IC9" s="475"/>
    </row>
    <row r="10" spans="2:237" ht="29.25" customHeight="1">
      <c r="B10" s="679"/>
      <c r="C10" s="262" t="s">
        <v>175</v>
      </c>
      <c r="D10" s="487">
        <v>38</v>
      </c>
      <c r="E10" s="488"/>
      <c r="F10" s="489"/>
      <c r="G10" s="490">
        <v>40</v>
      </c>
      <c r="H10" s="487"/>
      <c r="I10" s="489"/>
      <c r="J10" s="489">
        <v>1</v>
      </c>
      <c r="K10" s="489">
        <v>9</v>
      </c>
      <c r="L10" s="489">
        <v>8</v>
      </c>
      <c r="M10" s="489">
        <v>6</v>
      </c>
      <c r="N10" s="489">
        <v>5</v>
      </c>
      <c r="O10" s="490">
        <v>9</v>
      </c>
      <c r="P10" s="475"/>
      <c r="Q10" s="492"/>
      <c r="R10" s="489">
        <v>9</v>
      </c>
      <c r="S10" s="489">
        <v>10</v>
      </c>
      <c r="T10" s="489">
        <v>9</v>
      </c>
      <c r="U10" s="489">
        <v>7</v>
      </c>
      <c r="V10" s="489">
        <v>3</v>
      </c>
      <c r="W10" s="489"/>
      <c r="X10" s="424">
        <v>1488</v>
      </c>
      <c r="Y10" s="482">
        <f>ROUND(X10/D10,1)</f>
        <v>39.2</v>
      </c>
      <c r="Z10" s="487">
        <v>7</v>
      </c>
      <c r="AA10" s="489">
        <v>5</v>
      </c>
      <c r="AB10" s="489">
        <v>4</v>
      </c>
      <c r="AC10" s="489">
        <v>2</v>
      </c>
      <c r="AD10" s="489">
        <v>9</v>
      </c>
      <c r="AE10" s="489">
        <v>1</v>
      </c>
      <c r="AF10" s="490">
        <v>10</v>
      </c>
      <c r="AG10" s="488"/>
      <c r="AH10" s="489"/>
      <c r="AI10" s="489"/>
      <c r="AJ10" s="489"/>
      <c r="AK10" s="493"/>
      <c r="AL10" s="475"/>
      <c r="AM10" s="475"/>
      <c r="AN10" s="475"/>
      <c r="AO10" s="475"/>
      <c r="AP10" s="475"/>
      <c r="AQ10" s="475"/>
      <c r="AR10" s="475"/>
      <c r="AS10" s="475"/>
      <c r="AT10" s="475"/>
      <c r="AU10" s="475"/>
      <c r="AV10" s="475"/>
      <c r="AW10" s="475"/>
      <c r="AX10" s="475"/>
      <c r="AY10" s="475"/>
      <c r="AZ10" s="475"/>
      <c r="BA10" s="475"/>
      <c r="BB10" s="475"/>
      <c r="BC10" s="475"/>
      <c r="BD10" s="475"/>
      <c r="BE10" s="475"/>
      <c r="BF10" s="475"/>
      <c r="BG10" s="475"/>
      <c r="BH10" s="475"/>
      <c r="BI10" s="475"/>
      <c r="BJ10" s="475"/>
      <c r="BK10" s="475"/>
      <c r="BL10" s="475"/>
      <c r="BM10" s="475"/>
      <c r="BN10" s="475"/>
      <c r="BO10" s="475"/>
      <c r="BP10" s="475"/>
      <c r="BQ10" s="475"/>
      <c r="BR10" s="475"/>
      <c r="BS10" s="475"/>
      <c r="BT10" s="475"/>
      <c r="BU10" s="475"/>
      <c r="BV10" s="475"/>
      <c r="BW10" s="475"/>
      <c r="BX10" s="475"/>
      <c r="BY10" s="475"/>
      <c r="BZ10" s="475"/>
      <c r="CA10" s="475"/>
      <c r="CB10" s="475"/>
      <c r="CC10" s="475"/>
      <c r="CD10" s="475"/>
      <c r="CE10" s="475"/>
      <c r="CF10" s="475"/>
      <c r="CG10" s="475"/>
      <c r="CH10" s="475"/>
      <c r="CI10" s="475"/>
      <c r="CJ10" s="475"/>
      <c r="CK10" s="475"/>
      <c r="CL10" s="475"/>
      <c r="CM10" s="475"/>
      <c r="CN10" s="475"/>
      <c r="CO10" s="475"/>
      <c r="CP10" s="475"/>
      <c r="CQ10" s="475"/>
      <c r="CR10" s="475"/>
      <c r="CS10" s="475"/>
      <c r="CT10" s="475"/>
      <c r="CU10" s="475"/>
      <c r="CV10" s="475"/>
      <c r="CW10" s="475"/>
      <c r="CX10" s="475"/>
      <c r="CY10" s="475"/>
      <c r="CZ10" s="475"/>
      <c r="DA10" s="475"/>
      <c r="DB10" s="475"/>
      <c r="DC10" s="475"/>
      <c r="DD10" s="475"/>
      <c r="DE10" s="475"/>
      <c r="DF10" s="475"/>
      <c r="DG10" s="475"/>
      <c r="DH10" s="475"/>
      <c r="DI10" s="475"/>
      <c r="DJ10" s="475"/>
      <c r="DK10" s="475"/>
      <c r="DL10" s="475"/>
      <c r="DM10" s="475"/>
      <c r="DN10" s="475"/>
      <c r="DO10" s="475"/>
      <c r="DP10" s="475"/>
      <c r="DQ10" s="475"/>
      <c r="DR10" s="475"/>
      <c r="DS10" s="475"/>
      <c r="DT10" s="475"/>
      <c r="DU10" s="475"/>
      <c r="DV10" s="475"/>
      <c r="DW10" s="475"/>
      <c r="DX10" s="475"/>
      <c r="DY10" s="475"/>
      <c r="DZ10" s="475"/>
      <c r="EA10" s="475"/>
      <c r="EB10" s="475"/>
      <c r="EC10" s="475"/>
      <c r="ED10" s="475"/>
      <c r="EE10" s="475"/>
      <c r="EF10" s="475"/>
      <c r="EG10" s="475"/>
      <c r="EH10" s="475"/>
      <c r="EI10" s="475"/>
      <c r="EJ10" s="475"/>
      <c r="EK10" s="475"/>
      <c r="EL10" s="475"/>
      <c r="EM10" s="475"/>
      <c r="EN10" s="475"/>
      <c r="EO10" s="475"/>
      <c r="EP10" s="475"/>
      <c r="EQ10" s="475"/>
      <c r="ER10" s="475"/>
      <c r="ES10" s="475"/>
      <c r="ET10" s="475"/>
      <c r="EU10" s="475"/>
      <c r="EV10" s="475"/>
      <c r="EW10" s="475"/>
      <c r="EX10" s="475"/>
      <c r="EY10" s="475"/>
      <c r="EZ10" s="475"/>
      <c r="FA10" s="475"/>
      <c r="FB10" s="475"/>
      <c r="FC10" s="475"/>
      <c r="FD10" s="475"/>
      <c r="FE10" s="475"/>
      <c r="FF10" s="475"/>
      <c r="FG10" s="475"/>
      <c r="FH10" s="475"/>
      <c r="FI10" s="475"/>
      <c r="FJ10" s="475"/>
      <c r="FK10" s="475"/>
      <c r="FL10" s="475"/>
      <c r="FM10" s="475"/>
      <c r="FN10" s="475"/>
      <c r="FO10" s="475"/>
      <c r="FP10" s="475"/>
      <c r="FQ10" s="475"/>
      <c r="FR10" s="475"/>
      <c r="FS10" s="475"/>
      <c r="FT10" s="475"/>
      <c r="FU10" s="475"/>
      <c r="FV10" s="475"/>
      <c r="FW10" s="475"/>
      <c r="FX10" s="475"/>
      <c r="FY10" s="475"/>
      <c r="FZ10" s="475"/>
      <c r="GA10" s="475"/>
      <c r="GB10" s="475"/>
      <c r="GC10" s="475"/>
      <c r="GD10" s="475"/>
      <c r="GE10" s="475"/>
      <c r="GF10" s="475"/>
      <c r="GG10" s="475"/>
      <c r="GH10" s="475"/>
      <c r="GI10" s="475"/>
      <c r="GJ10" s="475"/>
      <c r="GK10" s="475"/>
      <c r="GL10" s="475"/>
      <c r="GM10" s="475"/>
      <c r="GN10" s="475"/>
      <c r="GO10" s="475"/>
      <c r="GP10" s="475"/>
      <c r="GQ10" s="475"/>
      <c r="GR10" s="475"/>
      <c r="GS10" s="475"/>
      <c r="GT10" s="475"/>
      <c r="GU10" s="475"/>
      <c r="GV10" s="475"/>
      <c r="GW10" s="475"/>
      <c r="GX10" s="475"/>
      <c r="GY10" s="475"/>
      <c r="GZ10" s="475"/>
      <c r="HA10" s="475"/>
      <c r="HB10" s="475"/>
      <c r="HC10" s="475"/>
      <c r="HD10" s="475"/>
      <c r="HE10" s="475"/>
      <c r="HF10" s="475"/>
      <c r="HG10" s="475"/>
      <c r="HH10" s="475"/>
      <c r="HI10" s="475"/>
      <c r="HJ10" s="475"/>
      <c r="HK10" s="475"/>
      <c r="HL10" s="475"/>
      <c r="HM10" s="475"/>
      <c r="HN10" s="475"/>
      <c r="HO10" s="475"/>
      <c r="HP10" s="475"/>
      <c r="HQ10" s="475"/>
      <c r="HR10" s="475"/>
      <c r="HS10" s="475"/>
      <c r="HT10" s="475"/>
      <c r="HU10" s="475"/>
      <c r="HV10" s="475"/>
      <c r="HW10" s="475"/>
      <c r="HX10" s="475"/>
      <c r="HY10" s="475"/>
      <c r="HZ10" s="475"/>
      <c r="IA10" s="475"/>
      <c r="IB10" s="475"/>
      <c r="IC10" s="475"/>
    </row>
    <row r="11" spans="2:237" ht="29.25" customHeight="1">
      <c r="B11" s="679"/>
      <c r="C11" s="262" t="s">
        <v>145</v>
      </c>
      <c r="D11" s="487">
        <v>42</v>
      </c>
      <c r="E11" s="488"/>
      <c r="F11" s="489">
        <v>1</v>
      </c>
      <c r="G11" s="490">
        <v>44</v>
      </c>
      <c r="H11" s="487"/>
      <c r="I11" s="489"/>
      <c r="J11" s="489">
        <v>1</v>
      </c>
      <c r="K11" s="489">
        <v>3</v>
      </c>
      <c r="L11" s="489">
        <v>11</v>
      </c>
      <c r="M11" s="489">
        <v>6</v>
      </c>
      <c r="N11" s="489">
        <v>12</v>
      </c>
      <c r="O11" s="490">
        <v>9</v>
      </c>
      <c r="P11" s="475"/>
      <c r="Q11" s="492"/>
      <c r="R11" s="489">
        <v>15</v>
      </c>
      <c r="S11" s="489">
        <v>12</v>
      </c>
      <c r="T11" s="489">
        <v>11</v>
      </c>
      <c r="U11" s="489">
        <v>4</v>
      </c>
      <c r="V11" s="489"/>
      <c r="W11" s="489"/>
      <c r="X11" s="424">
        <v>1475</v>
      </c>
      <c r="Y11" s="482">
        <f>ROUND(X11/D11,1)</f>
        <v>35.1</v>
      </c>
      <c r="Z11" s="487">
        <v>3</v>
      </c>
      <c r="AA11" s="489">
        <v>3</v>
      </c>
      <c r="AB11" s="489">
        <v>26</v>
      </c>
      <c r="AC11" s="489">
        <v>9</v>
      </c>
      <c r="AD11" s="489">
        <v>4</v>
      </c>
      <c r="AE11" s="489">
        <v>8</v>
      </c>
      <c r="AF11" s="490">
        <v>3</v>
      </c>
      <c r="AG11" s="488"/>
      <c r="AH11" s="489"/>
      <c r="AI11" s="489"/>
      <c r="AJ11" s="489"/>
      <c r="AK11" s="493"/>
      <c r="AL11" s="475"/>
      <c r="AM11" s="475"/>
      <c r="AN11" s="475"/>
      <c r="AO11" s="475"/>
      <c r="AP11" s="475"/>
      <c r="AQ11" s="475"/>
      <c r="AR11" s="475"/>
      <c r="AS11" s="475"/>
      <c r="AT11" s="475"/>
      <c r="AU11" s="475"/>
      <c r="AV11" s="475"/>
      <c r="AW11" s="475"/>
      <c r="AX11" s="475"/>
      <c r="AY11" s="475"/>
      <c r="AZ11" s="475"/>
      <c r="BA11" s="475"/>
      <c r="BB11" s="475"/>
      <c r="BC11" s="475"/>
      <c r="BD11" s="475"/>
      <c r="BE11" s="475"/>
      <c r="BF11" s="475"/>
      <c r="BG11" s="475"/>
      <c r="BH11" s="475"/>
      <c r="BI11" s="475"/>
      <c r="BJ11" s="475"/>
      <c r="BK11" s="475"/>
      <c r="BL11" s="475"/>
      <c r="BM11" s="475"/>
      <c r="BN11" s="475"/>
      <c r="BO11" s="475"/>
      <c r="BP11" s="475"/>
      <c r="BQ11" s="475"/>
      <c r="BR11" s="475"/>
      <c r="BS11" s="475"/>
      <c r="BT11" s="475"/>
      <c r="BU11" s="475"/>
      <c r="BV11" s="475"/>
      <c r="BW11" s="475"/>
      <c r="BX11" s="475"/>
      <c r="BY11" s="475"/>
      <c r="BZ11" s="475"/>
      <c r="CA11" s="475"/>
      <c r="CB11" s="475"/>
      <c r="CC11" s="475"/>
      <c r="CD11" s="475"/>
      <c r="CE11" s="475"/>
      <c r="CF11" s="475"/>
      <c r="CG11" s="475"/>
      <c r="CH11" s="475"/>
      <c r="CI11" s="475"/>
      <c r="CJ11" s="475"/>
      <c r="CK11" s="475"/>
      <c r="CL11" s="475"/>
      <c r="CM11" s="475"/>
      <c r="CN11" s="475"/>
      <c r="CO11" s="475"/>
      <c r="CP11" s="475"/>
      <c r="CQ11" s="475"/>
      <c r="CR11" s="475"/>
      <c r="CS11" s="475"/>
      <c r="CT11" s="475"/>
      <c r="CU11" s="475"/>
      <c r="CV11" s="475"/>
      <c r="CW11" s="475"/>
      <c r="CX11" s="475"/>
      <c r="CY11" s="475"/>
      <c r="CZ11" s="475"/>
      <c r="DA11" s="475"/>
      <c r="DB11" s="475"/>
      <c r="DC11" s="475"/>
      <c r="DD11" s="475"/>
      <c r="DE11" s="475"/>
      <c r="DF11" s="475"/>
      <c r="DG11" s="475"/>
      <c r="DH11" s="475"/>
      <c r="DI11" s="475"/>
      <c r="DJ11" s="475"/>
      <c r="DK11" s="475"/>
      <c r="DL11" s="475"/>
      <c r="DM11" s="475"/>
      <c r="DN11" s="475"/>
      <c r="DO11" s="475"/>
      <c r="DP11" s="475"/>
      <c r="DQ11" s="475"/>
      <c r="DR11" s="475"/>
      <c r="DS11" s="475"/>
      <c r="DT11" s="475"/>
      <c r="DU11" s="475"/>
      <c r="DV11" s="475"/>
      <c r="DW11" s="475"/>
      <c r="DX11" s="475"/>
      <c r="DY11" s="475"/>
      <c r="DZ11" s="475"/>
      <c r="EA11" s="475"/>
      <c r="EB11" s="475"/>
      <c r="EC11" s="475"/>
      <c r="ED11" s="475"/>
      <c r="EE11" s="475"/>
      <c r="EF11" s="475"/>
      <c r="EG11" s="475"/>
      <c r="EH11" s="475"/>
      <c r="EI11" s="475"/>
      <c r="EJ11" s="475"/>
      <c r="EK11" s="475"/>
      <c r="EL11" s="475"/>
      <c r="EM11" s="475"/>
      <c r="EN11" s="475"/>
      <c r="EO11" s="475"/>
      <c r="EP11" s="475"/>
      <c r="EQ11" s="475"/>
      <c r="ER11" s="475"/>
      <c r="ES11" s="475"/>
      <c r="ET11" s="475"/>
      <c r="EU11" s="475"/>
      <c r="EV11" s="475"/>
      <c r="EW11" s="475"/>
      <c r="EX11" s="475"/>
      <c r="EY11" s="475"/>
      <c r="EZ11" s="475"/>
      <c r="FA11" s="475"/>
      <c r="FB11" s="475"/>
      <c r="FC11" s="475"/>
      <c r="FD11" s="475"/>
      <c r="FE11" s="475"/>
      <c r="FF11" s="475"/>
      <c r="FG11" s="475"/>
      <c r="FH11" s="475"/>
      <c r="FI11" s="475"/>
      <c r="FJ11" s="475"/>
      <c r="FK11" s="475"/>
      <c r="FL11" s="475"/>
      <c r="FM11" s="475"/>
      <c r="FN11" s="475"/>
      <c r="FO11" s="475"/>
      <c r="FP11" s="475"/>
      <c r="FQ11" s="475"/>
      <c r="FR11" s="475"/>
      <c r="FS11" s="475"/>
      <c r="FT11" s="475"/>
      <c r="FU11" s="475"/>
      <c r="FV11" s="475"/>
      <c r="FW11" s="475"/>
      <c r="FX11" s="475"/>
      <c r="FY11" s="475"/>
      <c r="FZ11" s="475"/>
      <c r="GA11" s="475"/>
      <c r="GB11" s="475"/>
      <c r="GC11" s="475"/>
      <c r="GD11" s="475"/>
      <c r="GE11" s="475"/>
      <c r="GF11" s="475"/>
      <c r="GG11" s="475"/>
      <c r="GH11" s="475"/>
      <c r="GI11" s="475"/>
      <c r="GJ11" s="475"/>
      <c r="GK11" s="475"/>
      <c r="GL11" s="475"/>
      <c r="GM11" s="475"/>
      <c r="GN11" s="475"/>
      <c r="GO11" s="475"/>
      <c r="GP11" s="475"/>
      <c r="GQ11" s="475"/>
      <c r="GR11" s="475"/>
      <c r="GS11" s="475"/>
      <c r="GT11" s="475"/>
      <c r="GU11" s="475"/>
      <c r="GV11" s="475"/>
      <c r="GW11" s="475"/>
      <c r="GX11" s="475"/>
      <c r="GY11" s="475"/>
      <c r="GZ11" s="475"/>
      <c r="HA11" s="475"/>
      <c r="HB11" s="475"/>
      <c r="HC11" s="475"/>
      <c r="HD11" s="475"/>
      <c r="HE11" s="475"/>
      <c r="HF11" s="475"/>
      <c r="HG11" s="475"/>
      <c r="HH11" s="475"/>
      <c r="HI11" s="475"/>
      <c r="HJ11" s="475"/>
      <c r="HK11" s="475"/>
      <c r="HL11" s="475"/>
      <c r="HM11" s="475"/>
      <c r="HN11" s="475"/>
      <c r="HO11" s="475"/>
      <c r="HP11" s="475"/>
      <c r="HQ11" s="475"/>
      <c r="HR11" s="475"/>
      <c r="HS11" s="475"/>
      <c r="HT11" s="475"/>
      <c r="HU11" s="475"/>
      <c r="HV11" s="475"/>
      <c r="HW11" s="475"/>
      <c r="HX11" s="475"/>
      <c r="HY11" s="475"/>
      <c r="HZ11" s="475"/>
      <c r="IA11" s="475"/>
      <c r="IB11" s="475"/>
      <c r="IC11" s="475"/>
    </row>
    <row r="12" spans="2:237" ht="29.25" customHeight="1">
      <c r="B12" s="679"/>
      <c r="C12" s="262" t="s">
        <v>146</v>
      </c>
      <c r="D12" s="487">
        <v>56</v>
      </c>
      <c r="E12" s="488"/>
      <c r="F12" s="489">
        <v>1</v>
      </c>
      <c r="G12" s="490">
        <v>60</v>
      </c>
      <c r="H12" s="487"/>
      <c r="I12" s="489"/>
      <c r="J12" s="489">
        <v>1</v>
      </c>
      <c r="K12" s="489">
        <v>4</v>
      </c>
      <c r="L12" s="489">
        <v>11</v>
      </c>
      <c r="M12" s="489">
        <v>11</v>
      </c>
      <c r="N12" s="489">
        <v>25</v>
      </c>
      <c r="O12" s="490">
        <v>4</v>
      </c>
      <c r="P12" s="475"/>
      <c r="Q12" s="492"/>
      <c r="R12" s="489">
        <v>8</v>
      </c>
      <c r="S12" s="489">
        <v>33</v>
      </c>
      <c r="T12" s="489">
        <v>12</v>
      </c>
      <c r="U12" s="489">
        <v>2</v>
      </c>
      <c r="V12" s="489">
        <v>1</v>
      </c>
      <c r="W12" s="489"/>
      <c r="X12" s="424">
        <v>2069</v>
      </c>
      <c r="Y12" s="482">
        <f>ROUND(X12/D12,1)</f>
        <v>36.9</v>
      </c>
      <c r="Z12" s="487">
        <v>7</v>
      </c>
      <c r="AA12" s="489">
        <v>8</v>
      </c>
      <c r="AB12" s="489">
        <v>12</v>
      </c>
      <c r="AC12" s="489">
        <v>2</v>
      </c>
      <c r="AD12" s="489">
        <v>5</v>
      </c>
      <c r="AE12" s="489">
        <v>4</v>
      </c>
      <c r="AF12" s="490">
        <v>4</v>
      </c>
      <c r="AG12" s="488"/>
      <c r="AH12" s="489"/>
      <c r="AI12" s="489"/>
      <c r="AJ12" s="489"/>
      <c r="AK12" s="493"/>
      <c r="AL12" s="475"/>
      <c r="AM12" s="475"/>
      <c r="AN12" s="475"/>
      <c r="AO12" s="475"/>
      <c r="AP12" s="475"/>
      <c r="AQ12" s="475"/>
      <c r="AR12" s="475"/>
      <c r="AS12" s="475"/>
      <c r="AT12" s="475"/>
      <c r="AU12" s="475"/>
      <c r="AV12" s="475"/>
      <c r="AW12" s="475"/>
      <c r="AX12" s="475"/>
      <c r="AY12" s="475"/>
      <c r="AZ12" s="475"/>
      <c r="BA12" s="475"/>
      <c r="BB12" s="475"/>
      <c r="BC12" s="475"/>
      <c r="BD12" s="475"/>
      <c r="BE12" s="475"/>
      <c r="BF12" s="475"/>
      <c r="BG12" s="475"/>
      <c r="BH12" s="475"/>
      <c r="BI12" s="475"/>
      <c r="BJ12" s="475"/>
      <c r="BK12" s="475"/>
      <c r="BL12" s="475"/>
      <c r="BM12" s="475"/>
      <c r="BN12" s="475"/>
      <c r="BO12" s="475"/>
      <c r="BP12" s="475"/>
      <c r="BQ12" s="475"/>
      <c r="BR12" s="475"/>
      <c r="BS12" s="475"/>
      <c r="BT12" s="475"/>
      <c r="BU12" s="475"/>
      <c r="BV12" s="475"/>
      <c r="BW12" s="475"/>
      <c r="BX12" s="475"/>
      <c r="BY12" s="475"/>
      <c r="BZ12" s="475"/>
      <c r="CA12" s="475"/>
      <c r="CB12" s="475"/>
      <c r="CC12" s="475"/>
      <c r="CD12" s="475"/>
      <c r="CE12" s="475"/>
      <c r="CF12" s="475"/>
      <c r="CG12" s="475"/>
      <c r="CH12" s="475"/>
      <c r="CI12" s="475"/>
      <c r="CJ12" s="475"/>
      <c r="CK12" s="475"/>
      <c r="CL12" s="475"/>
      <c r="CM12" s="475"/>
      <c r="CN12" s="475"/>
      <c r="CO12" s="475"/>
      <c r="CP12" s="475"/>
      <c r="CQ12" s="475"/>
      <c r="CR12" s="475"/>
      <c r="CS12" s="475"/>
      <c r="CT12" s="475"/>
      <c r="CU12" s="475"/>
      <c r="CV12" s="475"/>
      <c r="CW12" s="475"/>
      <c r="CX12" s="475"/>
      <c r="CY12" s="475"/>
      <c r="CZ12" s="475"/>
      <c r="DA12" s="475"/>
      <c r="DB12" s="475"/>
      <c r="DC12" s="475"/>
      <c r="DD12" s="475"/>
      <c r="DE12" s="475"/>
      <c r="DF12" s="475"/>
      <c r="DG12" s="475"/>
      <c r="DH12" s="475"/>
      <c r="DI12" s="475"/>
      <c r="DJ12" s="475"/>
      <c r="DK12" s="475"/>
      <c r="DL12" s="475"/>
      <c r="DM12" s="475"/>
      <c r="DN12" s="475"/>
      <c r="DO12" s="475"/>
      <c r="DP12" s="475"/>
      <c r="DQ12" s="475"/>
      <c r="DR12" s="475"/>
      <c r="DS12" s="475"/>
      <c r="DT12" s="475"/>
      <c r="DU12" s="475"/>
      <c r="DV12" s="475"/>
      <c r="DW12" s="475"/>
      <c r="DX12" s="475"/>
      <c r="DY12" s="475"/>
      <c r="DZ12" s="475"/>
      <c r="EA12" s="475"/>
      <c r="EB12" s="475"/>
      <c r="EC12" s="475"/>
      <c r="ED12" s="475"/>
      <c r="EE12" s="475"/>
      <c r="EF12" s="475"/>
      <c r="EG12" s="475"/>
      <c r="EH12" s="475"/>
      <c r="EI12" s="475"/>
      <c r="EJ12" s="475"/>
      <c r="EK12" s="475"/>
      <c r="EL12" s="475"/>
      <c r="EM12" s="475"/>
      <c r="EN12" s="475"/>
      <c r="EO12" s="475"/>
      <c r="EP12" s="475"/>
      <c r="EQ12" s="475"/>
      <c r="ER12" s="475"/>
      <c r="ES12" s="475"/>
      <c r="ET12" s="475"/>
      <c r="EU12" s="475"/>
      <c r="EV12" s="475"/>
      <c r="EW12" s="475"/>
      <c r="EX12" s="475"/>
      <c r="EY12" s="475"/>
      <c r="EZ12" s="475"/>
      <c r="FA12" s="475"/>
      <c r="FB12" s="475"/>
      <c r="FC12" s="475"/>
      <c r="FD12" s="475"/>
      <c r="FE12" s="475"/>
      <c r="FF12" s="475"/>
      <c r="FG12" s="475"/>
      <c r="FH12" s="475"/>
      <c r="FI12" s="475"/>
      <c r="FJ12" s="475"/>
      <c r="FK12" s="475"/>
      <c r="FL12" s="475"/>
      <c r="FM12" s="475"/>
      <c r="FN12" s="475"/>
      <c r="FO12" s="475"/>
      <c r="FP12" s="475"/>
      <c r="FQ12" s="475"/>
      <c r="FR12" s="475"/>
      <c r="FS12" s="475"/>
      <c r="FT12" s="475"/>
      <c r="FU12" s="475"/>
      <c r="FV12" s="475"/>
      <c r="FW12" s="475"/>
      <c r="FX12" s="475"/>
      <c r="FY12" s="475"/>
      <c r="FZ12" s="475"/>
      <c r="GA12" s="475"/>
      <c r="GB12" s="475"/>
      <c r="GC12" s="475"/>
      <c r="GD12" s="475"/>
      <c r="GE12" s="475"/>
      <c r="GF12" s="475"/>
      <c r="GG12" s="475"/>
      <c r="GH12" s="475"/>
      <c r="GI12" s="475"/>
      <c r="GJ12" s="475"/>
      <c r="GK12" s="475"/>
      <c r="GL12" s="475"/>
      <c r="GM12" s="475"/>
      <c r="GN12" s="475"/>
      <c r="GO12" s="475"/>
      <c r="GP12" s="475"/>
      <c r="GQ12" s="475"/>
      <c r="GR12" s="475"/>
      <c r="GS12" s="475"/>
      <c r="GT12" s="475"/>
      <c r="GU12" s="475"/>
      <c r="GV12" s="475"/>
      <c r="GW12" s="475"/>
      <c r="GX12" s="475"/>
      <c r="GY12" s="475"/>
      <c r="GZ12" s="475"/>
      <c r="HA12" s="475"/>
      <c r="HB12" s="475"/>
      <c r="HC12" s="475"/>
      <c r="HD12" s="475"/>
      <c r="HE12" s="475"/>
      <c r="HF12" s="475"/>
      <c r="HG12" s="475"/>
      <c r="HH12" s="475"/>
      <c r="HI12" s="475"/>
      <c r="HJ12" s="475"/>
      <c r="HK12" s="475"/>
      <c r="HL12" s="475"/>
      <c r="HM12" s="475"/>
      <c r="HN12" s="475"/>
      <c r="HO12" s="475"/>
      <c r="HP12" s="475"/>
      <c r="HQ12" s="475"/>
      <c r="HR12" s="475"/>
      <c r="HS12" s="475"/>
      <c r="HT12" s="475"/>
      <c r="HU12" s="475"/>
      <c r="HV12" s="475"/>
      <c r="HW12" s="475"/>
      <c r="HX12" s="475"/>
      <c r="HY12" s="475"/>
      <c r="HZ12" s="475"/>
      <c r="IA12" s="475"/>
      <c r="IB12" s="475"/>
      <c r="IC12" s="475"/>
    </row>
    <row r="13" spans="2:237" ht="29.25" customHeight="1">
      <c r="B13" s="679"/>
      <c r="C13" s="262" t="s">
        <v>176</v>
      </c>
      <c r="D13" s="487">
        <v>63</v>
      </c>
      <c r="E13" s="488"/>
      <c r="F13" s="489"/>
      <c r="G13" s="490">
        <v>65</v>
      </c>
      <c r="H13" s="487"/>
      <c r="I13" s="489"/>
      <c r="J13" s="489">
        <v>1</v>
      </c>
      <c r="K13" s="489">
        <v>9</v>
      </c>
      <c r="L13" s="489">
        <v>27</v>
      </c>
      <c r="M13" s="489">
        <v>5</v>
      </c>
      <c r="N13" s="489"/>
      <c r="O13" s="490">
        <v>21</v>
      </c>
      <c r="P13" s="475"/>
      <c r="Q13" s="492"/>
      <c r="R13" s="489">
        <v>16</v>
      </c>
      <c r="S13" s="489">
        <v>18</v>
      </c>
      <c r="T13" s="489">
        <v>20</v>
      </c>
      <c r="U13" s="489">
        <v>3</v>
      </c>
      <c r="V13" s="489">
        <v>6</v>
      </c>
      <c r="W13" s="489"/>
      <c r="X13" s="424">
        <v>2443</v>
      </c>
      <c r="Y13" s="482">
        <f>ROUND(X13/D13,1)</f>
        <v>38.8</v>
      </c>
      <c r="Z13" s="487">
        <v>13</v>
      </c>
      <c r="AA13" s="489">
        <v>9</v>
      </c>
      <c r="AB13" s="489">
        <v>8</v>
      </c>
      <c r="AC13" s="489">
        <v>1</v>
      </c>
      <c r="AD13" s="489">
        <v>11</v>
      </c>
      <c r="AE13" s="489">
        <v>12</v>
      </c>
      <c r="AF13" s="490">
        <v>9</v>
      </c>
      <c r="AG13" s="488">
        <f>SUM(AH13:AK13)</f>
        <v>2</v>
      </c>
      <c r="AH13" s="489">
        <v>1</v>
      </c>
      <c r="AI13" s="489">
        <v>1</v>
      </c>
      <c r="AJ13" s="489"/>
      <c r="AK13" s="493"/>
      <c r="AL13" s="475"/>
      <c r="AM13" s="475"/>
      <c r="AN13" s="475"/>
      <c r="AO13" s="475"/>
      <c r="AP13" s="475"/>
      <c r="AQ13" s="475"/>
      <c r="AR13" s="475"/>
      <c r="AS13" s="475"/>
      <c r="AT13" s="475"/>
      <c r="AU13" s="475"/>
      <c r="AV13" s="475"/>
      <c r="AW13" s="475"/>
      <c r="AX13" s="475"/>
      <c r="AY13" s="475"/>
      <c r="AZ13" s="475"/>
      <c r="BA13" s="475"/>
      <c r="BB13" s="475"/>
      <c r="BC13" s="475"/>
      <c r="BD13" s="475"/>
      <c r="BE13" s="475"/>
      <c r="BF13" s="475"/>
      <c r="BG13" s="475"/>
      <c r="BH13" s="475"/>
      <c r="BI13" s="475"/>
      <c r="BJ13" s="475"/>
      <c r="BK13" s="475"/>
      <c r="BL13" s="475"/>
      <c r="BM13" s="475"/>
      <c r="BN13" s="475"/>
      <c r="BO13" s="475"/>
      <c r="BP13" s="475"/>
      <c r="BQ13" s="475"/>
      <c r="BR13" s="475"/>
      <c r="BS13" s="475"/>
      <c r="BT13" s="475"/>
      <c r="BU13" s="475"/>
      <c r="BV13" s="475"/>
      <c r="BW13" s="475"/>
      <c r="BX13" s="475"/>
      <c r="BY13" s="475"/>
      <c r="BZ13" s="475"/>
      <c r="CA13" s="475"/>
      <c r="CB13" s="475"/>
      <c r="CC13" s="475"/>
      <c r="CD13" s="475"/>
      <c r="CE13" s="475"/>
      <c r="CF13" s="475"/>
      <c r="CG13" s="475"/>
      <c r="CH13" s="475"/>
      <c r="CI13" s="475"/>
      <c r="CJ13" s="475"/>
      <c r="CK13" s="475"/>
      <c r="CL13" s="475"/>
      <c r="CM13" s="475"/>
      <c r="CN13" s="475"/>
      <c r="CO13" s="475"/>
      <c r="CP13" s="475"/>
      <c r="CQ13" s="475"/>
      <c r="CR13" s="475"/>
      <c r="CS13" s="475"/>
      <c r="CT13" s="475"/>
      <c r="CU13" s="475"/>
      <c r="CV13" s="475"/>
      <c r="CW13" s="475"/>
      <c r="CX13" s="475"/>
      <c r="CY13" s="475"/>
      <c r="CZ13" s="475"/>
      <c r="DA13" s="475"/>
      <c r="DB13" s="475"/>
      <c r="DC13" s="475"/>
      <c r="DD13" s="475"/>
      <c r="DE13" s="475"/>
      <c r="DF13" s="475"/>
      <c r="DG13" s="475"/>
      <c r="DH13" s="475"/>
      <c r="DI13" s="475"/>
      <c r="DJ13" s="475"/>
      <c r="DK13" s="475"/>
      <c r="DL13" s="475"/>
      <c r="DM13" s="475"/>
      <c r="DN13" s="475"/>
      <c r="DO13" s="475"/>
      <c r="DP13" s="475"/>
      <c r="DQ13" s="475"/>
      <c r="DR13" s="475"/>
      <c r="DS13" s="475"/>
      <c r="DT13" s="475"/>
      <c r="DU13" s="475"/>
      <c r="DV13" s="475"/>
      <c r="DW13" s="475"/>
      <c r="DX13" s="475"/>
      <c r="DY13" s="475"/>
      <c r="DZ13" s="475"/>
      <c r="EA13" s="475"/>
      <c r="EB13" s="475"/>
      <c r="EC13" s="475"/>
      <c r="ED13" s="475"/>
      <c r="EE13" s="475"/>
      <c r="EF13" s="475"/>
      <c r="EG13" s="475"/>
      <c r="EH13" s="475"/>
      <c r="EI13" s="475"/>
      <c r="EJ13" s="475"/>
      <c r="EK13" s="475"/>
      <c r="EL13" s="475"/>
      <c r="EM13" s="475"/>
      <c r="EN13" s="475"/>
      <c r="EO13" s="475"/>
      <c r="EP13" s="475"/>
      <c r="EQ13" s="475"/>
      <c r="ER13" s="475"/>
      <c r="ES13" s="475"/>
      <c r="ET13" s="475"/>
      <c r="EU13" s="475"/>
      <c r="EV13" s="475"/>
      <c r="EW13" s="475"/>
      <c r="EX13" s="475"/>
      <c r="EY13" s="475"/>
      <c r="EZ13" s="475"/>
      <c r="FA13" s="475"/>
      <c r="FB13" s="475"/>
      <c r="FC13" s="475"/>
      <c r="FD13" s="475"/>
      <c r="FE13" s="475"/>
      <c r="FF13" s="475"/>
      <c r="FG13" s="475"/>
      <c r="FH13" s="475"/>
      <c r="FI13" s="475"/>
      <c r="FJ13" s="475"/>
      <c r="FK13" s="475"/>
      <c r="FL13" s="475"/>
      <c r="FM13" s="475"/>
      <c r="FN13" s="475"/>
      <c r="FO13" s="475"/>
      <c r="FP13" s="475"/>
      <c r="FQ13" s="475"/>
      <c r="FR13" s="475"/>
      <c r="FS13" s="475"/>
      <c r="FT13" s="475"/>
      <c r="FU13" s="475"/>
      <c r="FV13" s="475"/>
      <c r="FW13" s="475"/>
      <c r="FX13" s="475"/>
      <c r="FY13" s="475"/>
      <c r="FZ13" s="475"/>
      <c r="GA13" s="475"/>
      <c r="GB13" s="475"/>
      <c r="GC13" s="475"/>
      <c r="GD13" s="475"/>
      <c r="GE13" s="475"/>
      <c r="GF13" s="475"/>
      <c r="GG13" s="475"/>
      <c r="GH13" s="475"/>
      <c r="GI13" s="475"/>
      <c r="GJ13" s="475"/>
      <c r="GK13" s="475"/>
      <c r="GL13" s="475"/>
      <c r="GM13" s="475"/>
      <c r="GN13" s="475"/>
      <c r="GO13" s="475"/>
      <c r="GP13" s="475"/>
      <c r="GQ13" s="475"/>
      <c r="GR13" s="475"/>
      <c r="GS13" s="475"/>
      <c r="GT13" s="475"/>
      <c r="GU13" s="475"/>
      <c r="GV13" s="475"/>
      <c r="GW13" s="475"/>
      <c r="GX13" s="475"/>
      <c r="GY13" s="475"/>
      <c r="GZ13" s="475"/>
      <c r="HA13" s="475"/>
      <c r="HB13" s="475"/>
      <c r="HC13" s="475"/>
      <c r="HD13" s="475"/>
      <c r="HE13" s="475"/>
      <c r="HF13" s="475"/>
      <c r="HG13" s="475"/>
      <c r="HH13" s="475"/>
      <c r="HI13" s="475"/>
      <c r="HJ13" s="475"/>
      <c r="HK13" s="475"/>
      <c r="HL13" s="475"/>
      <c r="HM13" s="475"/>
      <c r="HN13" s="475"/>
      <c r="HO13" s="475"/>
      <c r="HP13" s="475"/>
      <c r="HQ13" s="475"/>
      <c r="HR13" s="475"/>
      <c r="HS13" s="475"/>
      <c r="HT13" s="475"/>
      <c r="HU13" s="475"/>
      <c r="HV13" s="475"/>
      <c r="HW13" s="475"/>
      <c r="HX13" s="475"/>
      <c r="HY13" s="475"/>
      <c r="HZ13" s="475"/>
      <c r="IA13" s="475"/>
      <c r="IB13" s="475"/>
      <c r="IC13" s="475"/>
    </row>
    <row r="14" spans="2:237" ht="29.25" customHeight="1">
      <c r="B14" s="679"/>
      <c r="C14" s="262" t="s">
        <v>177</v>
      </c>
      <c r="D14" s="487">
        <v>44</v>
      </c>
      <c r="E14" s="488"/>
      <c r="F14" s="489"/>
      <c r="G14" s="490">
        <v>50</v>
      </c>
      <c r="H14" s="487"/>
      <c r="I14" s="489"/>
      <c r="J14" s="489">
        <v>1</v>
      </c>
      <c r="K14" s="489">
        <v>2</v>
      </c>
      <c r="L14" s="489">
        <v>10</v>
      </c>
      <c r="M14" s="489">
        <v>8</v>
      </c>
      <c r="N14" s="489">
        <v>13</v>
      </c>
      <c r="O14" s="490">
        <v>10</v>
      </c>
      <c r="P14" s="475"/>
      <c r="Q14" s="492"/>
      <c r="R14" s="489">
        <v>8</v>
      </c>
      <c r="S14" s="489">
        <v>23</v>
      </c>
      <c r="T14" s="489">
        <v>7</v>
      </c>
      <c r="U14" s="489">
        <v>4</v>
      </c>
      <c r="V14" s="489">
        <v>2</v>
      </c>
      <c r="W14" s="489"/>
      <c r="X14" s="424">
        <v>1636</v>
      </c>
      <c r="Y14" s="482">
        <f>ROUND(X14/D14,1)</f>
        <v>37.2</v>
      </c>
      <c r="Z14" s="487">
        <v>4</v>
      </c>
      <c r="AA14" s="489">
        <v>10</v>
      </c>
      <c r="AB14" s="489">
        <v>10</v>
      </c>
      <c r="AC14" s="489">
        <v>7</v>
      </c>
      <c r="AD14" s="489">
        <v>6</v>
      </c>
      <c r="AE14" s="489">
        <v>2</v>
      </c>
      <c r="AF14" s="490">
        <v>5</v>
      </c>
      <c r="AG14" s="488"/>
      <c r="AH14" s="489"/>
      <c r="AI14" s="489"/>
      <c r="AJ14" s="489"/>
      <c r="AK14" s="493"/>
      <c r="AL14" s="475"/>
      <c r="AM14" s="475"/>
      <c r="AN14" s="475"/>
      <c r="AO14" s="475"/>
      <c r="AP14" s="475"/>
      <c r="AQ14" s="475"/>
      <c r="AR14" s="475"/>
      <c r="AS14" s="475"/>
      <c r="AT14" s="475"/>
      <c r="AU14" s="475"/>
      <c r="AV14" s="475"/>
      <c r="AW14" s="475"/>
      <c r="AX14" s="475"/>
      <c r="AY14" s="475"/>
      <c r="AZ14" s="475"/>
      <c r="BA14" s="475"/>
      <c r="BB14" s="475"/>
      <c r="BC14" s="475"/>
      <c r="BD14" s="475"/>
      <c r="BE14" s="475"/>
      <c r="BF14" s="475"/>
      <c r="BG14" s="475"/>
      <c r="BH14" s="475"/>
      <c r="BI14" s="475"/>
      <c r="BJ14" s="475"/>
      <c r="BK14" s="475"/>
      <c r="BL14" s="475"/>
      <c r="BM14" s="475"/>
      <c r="BN14" s="475"/>
      <c r="BO14" s="475"/>
      <c r="BP14" s="475"/>
      <c r="BQ14" s="475"/>
      <c r="BR14" s="475"/>
      <c r="BS14" s="475"/>
      <c r="BT14" s="475"/>
      <c r="BU14" s="475"/>
      <c r="BV14" s="475"/>
      <c r="BW14" s="475"/>
      <c r="BX14" s="475"/>
      <c r="BY14" s="475"/>
      <c r="BZ14" s="475"/>
      <c r="CA14" s="475"/>
      <c r="CB14" s="475"/>
      <c r="CC14" s="475"/>
      <c r="CD14" s="475"/>
      <c r="CE14" s="475"/>
      <c r="CF14" s="475"/>
      <c r="CG14" s="475"/>
      <c r="CH14" s="475"/>
      <c r="CI14" s="475"/>
      <c r="CJ14" s="475"/>
      <c r="CK14" s="475"/>
      <c r="CL14" s="475"/>
      <c r="CM14" s="475"/>
      <c r="CN14" s="475"/>
      <c r="CO14" s="475"/>
      <c r="CP14" s="475"/>
      <c r="CQ14" s="475"/>
      <c r="CR14" s="475"/>
      <c r="CS14" s="475"/>
      <c r="CT14" s="475"/>
      <c r="CU14" s="475"/>
      <c r="CV14" s="475"/>
      <c r="CW14" s="475"/>
      <c r="CX14" s="475"/>
      <c r="CY14" s="475"/>
      <c r="CZ14" s="475"/>
      <c r="DA14" s="475"/>
      <c r="DB14" s="475"/>
      <c r="DC14" s="475"/>
      <c r="DD14" s="475"/>
      <c r="DE14" s="475"/>
      <c r="DF14" s="475"/>
      <c r="DG14" s="475"/>
      <c r="DH14" s="475"/>
      <c r="DI14" s="475"/>
      <c r="DJ14" s="475"/>
      <c r="DK14" s="475"/>
      <c r="DL14" s="475"/>
      <c r="DM14" s="475"/>
      <c r="DN14" s="475"/>
      <c r="DO14" s="475"/>
      <c r="DP14" s="475"/>
      <c r="DQ14" s="475"/>
      <c r="DR14" s="475"/>
      <c r="DS14" s="475"/>
      <c r="DT14" s="475"/>
      <c r="DU14" s="475"/>
      <c r="DV14" s="475"/>
      <c r="DW14" s="475"/>
      <c r="DX14" s="475"/>
      <c r="DY14" s="475"/>
      <c r="DZ14" s="475"/>
      <c r="EA14" s="475"/>
      <c r="EB14" s="475"/>
      <c r="EC14" s="475"/>
      <c r="ED14" s="475"/>
      <c r="EE14" s="475"/>
      <c r="EF14" s="475"/>
      <c r="EG14" s="475"/>
      <c r="EH14" s="475"/>
      <c r="EI14" s="475"/>
      <c r="EJ14" s="475"/>
      <c r="EK14" s="475"/>
      <c r="EL14" s="475"/>
      <c r="EM14" s="475"/>
      <c r="EN14" s="475"/>
      <c r="EO14" s="475"/>
      <c r="EP14" s="475"/>
      <c r="EQ14" s="475"/>
      <c r="ER14" s="475"/>
      <c r="ES14" s="475"/>
      <c r="ET14" s="475"/>
      <c r="EU14" s="475"/>
      <c r="EV14" s="475"/>
      <c r="EW14" s="475"/>
      <c r="EX14" s="475"/>
      <c r="EY14" s="475"/>
      <c r="EZ14" s="475"/>
      <c r="FA14" s="475"/>
      <c r="FB14" s="475"/>
      <c r="FC14" s="475"/>
      <c r="FD14" s="475"/>
      <c r="FE14" s="475"/>
      <c r="FF14" s="475"/>
      <c r="FG14" s="475"/>
      <c r="FH14" s="475"/>
      <c r="FI14" s="475"/>
      <c r="FJ14" s="475"/>
      <c r="FK14" s="475"/>
      <c r="FL14" s="475"/>
      <c r="FM14" s="475"/>
      <c r="FN14" s="475"/>
      <c r="FO14" s="475"/>
      <c r="FP14" s="475"/>
      <c r="FQ14" s="475"/>
      <c r="FR14" s="475"/>
      <c r="FS14" s="475"/>
      <c r="FT14" s="475"/>
      <c r="FU14" s="475"/>
      <c r="FV14" s="475"/>
      <c r="FW14" s="475"/>
      <c r="FX14" s="475"/>
      <c r="FY14" s="475"/>
      <c r="FZ14" s="475"/>
      <c r="GA14" s="475"/>
      <c r="GB14" s="475"/>
      <c r="GC14" s="475"/>
      <c r="GD14" s="475"/>
      <c r="GE14" s="475"/>
      <c r="GF14" s="475"/>
      <c r="GG14" s="475"/>
      <c r="GH14" s="475"/>
      <c r="GI14" s="475"/>
      <c r="GJ14" s="475"/>
      <c r="GK14" s="475"/>
      <c r="GL14" s="475"/>
      <c r="GM14" s="475"/>
      <c r="GN14" s="475"/>
      <c r="GO14" s="475"/>
      <c r="GP14" s="475"/>
      <c r="GQ14" s="475"/>
      <c r="GR14" s="475"/>
      <c r="GS14" s="475"/>
      <c r="GT14" s="475"/>
      <c r="GU14" s="475"/>
      <c r="GV14" s="475"/>
      <c r="GW14" s="475"/>
      <c r="GX14" s="475"/>
      <c r="GY14" s="475"/>
      <c r="GZ14" s="475"/>
      <c r="HA14" s="475"/>
      <c r="HB14" s="475"/>
      <c r="HC14" s="475"/>
      <c r="HD14" s="475"/>
      <c r="HE14" s="475"/>
      <c r="HF14" s="475"/>
      <c r="HG14" s="475"/>
      <c r="HH14" s="475"/>
      <c r="HI14" s="475"/>
      <c r="HJ14" s="475"/>
      <c r="HK14" s="475"/>
      <c r="HL14" s="475"/>
      <c r="HM14" s="475"/>
      <c r="HN14" s="475"/>
      <c r="HO14" s="475"/>
      <c r="HP14" s="475"/>
      <c r="HQ14" s="475"/>
      <c r="HR14" s="475"/>
      <c r="HS14" s="475"/>
      <c r="HT14" s="475"/>
      <c r="HU14" s="475"/>
      <c r="HV14" s="475"/>
      <c r="HW14" s="475"/>
      <c r="HX14" s="475"/>
      <c r="HY14" s="475"/>
      <c r="HZ14" s="475"/>
      <c r="IA14" s="475"/>
      <c r="IB14" s="475"/>
      <c r="IC14" s="475"/>
    </row>
    <row r="15" spans="2:237" ht="29.25" customHeight="1">
      <c r="B15" s="679"/>
      <c r="C15" s="263" t="s">
        <v>178</v>
      </c>
      <c r="D15" s="494">
        <v>37</v>
      </c>
      <c r="E15" s="495"/>
      <c r="F15" s="496"/>
      <c r="G15" s="497">
        <v>37</v>
      </c>
      <c r="H15" s="494"/>
      <c r="I15" s="496"/>
      <c r="J15" s="496">
        <v>1</v>
      </c>
      <c r="K15" s="496">
        <v>4</v>
      </c>
      <c r="L15" s="496">
        <v>5</v>
      </c>
      <c r="M15" s="496">
        <v>9</v>
      </c>
      <c r="N15" s="496">
        <v>4</v>
      </c>
      <c r="O15" s="498">
        <v>14</v>
      </c>
      <c r="P15" s="475"/>
      <c r="Q15" s="494">
        <v>1</v>
      </c>
      <c r="R15" s="496">
        <v>11</v>
      </c>
      <c r="S15" s="496">
        <v>11</v>
      </c>
      <c r="T15" s="496">
        <v>9</v>
      </c>
      <c r="U15" s="496">
        <v>2</v>
      </c>
      <c r="V15" s="496">
        <v>3</v>
      </c>
      <c r="W15" s="496"/>
      <c r="X15" s="439">
        <v>1335</v>
      </c>
      <c r="Y15" s="499">
        <f>ROUND(X15/D15,1)</f>
        <v>36.1</v>
      </c>
      <c r="Z15" s="494">
        <v>11</v>
      </c>
      <c r="AA15" s="496">
        <v>6</v>
      </c>
      <c r="AB15" s="496">
        <v>4</v>
      </c>
      <c r="AC15" s="496">
        <v>8</v>
      </c>
      <c r="AD15" s="496">
        <v>3</v>
      </c>
      <c r="AE15" s="496">
        <v>1</v>
      </c>
      <c r="AF15" s="497">
        <v>4</v>
      </c>
      <c r="AG15" s="495">
        <f>SUM(AH15:AK15)</f>
        <v>2</v>
      </c>
      <c r="AH15" s="496"/>
      <c r="AI15" s="496">
        <v>2</v>
      </c>
      <c r="AJ15" s="496"/>
      <c r="AK15" s="500"/>
      <c r="AL15" s="475"/>
      <c r="AM15" s="475"/>
      <c r="AN15" s="475"/>
      <c r="AO15" s="475"/>
      <c r="AP15" s="475"/>
      <c r="AQ15" s="475"/>
      <c r="AR15" s="475"/>
      <c r="AS15" s="475"/>
      <c r="AT15" s="475"/>
      <c r="AU15" s="475"/>
      <c r="AV15" s="475"/>
      <c r="AW15" s="475"/>
      <c r="AX15" s="475"/>
      <c r="AY15" s="475"/>
      <c r="AZ15" s="475"/>
      <c r="BA15" s="475"/>
      <c r="BB15" s="475"/>
      <c r="BC15" s="475"/>
      <c r="BD15" s="475"/>
      <c r="BE15" s="475"/>
      <c r="BF15" s="475"/>
      <c r="BG15" s="475"/>
      <c r="BH15" s="475"/>
      <c r="BI15" s="475"/>
      <c r="BJ15" s="475"/>
      <c r="BK15" s="475"/>
      <c r="BL15" s="475"/>
      <c r="BM15" s="475"/>
      <c r="BN15" s="475"/>
      <c r="BO15" s="475"/>
      <c r="BP15" s="475"/>
      <c r="BQ15" s="475"/>
      <c r="BR15" s="475"/>
      <c r="BS15" s="475"/>
      <c r="BT15" s="475"/>
      <c r="BU15" s="475"/>
      <c r="BV15" s="475"/>
      <c r="BW15" s="475"/>
      <c r="BX15" s="475"/>
      <c r="BY15" s="475"/>
      <c r="BZ15" s="475"/>
      <c r="CA15" s="475"/>
      <c r="CB15" s="475"/>
      <c r="CC15" s="475"/>
      <c r="CD15" s="475"/>
      <c r="CE15" s="475"/>
      <c r="CF15" s="475"/>
      <c r="CG15" s="475"/>
      <c r="CH15" s="475"/>
      <c r="CI15" s="475"/>
      <c r="CJ15" s="475"/>
      <c r="CK15" s="475"/>
      <c r="CL15" s="475"/>
      <c r="CM15" s="475"/>
      <c r="CN15" s="475"/>
      <c r="CO15" s="475"/>
      <c r="CP15" s="475"/>
      <c r="CQ15" s="475"/>
      <c r="CR15" s="475"/>
      <c r="CS15" s="475"/>
      <c r="CT15" s="475"/>
      <c r="CU15" s="475"/>
      <c r="CV15" s="475"/>
      <c r="CW15" s="475"/>
      <c r="CX15" s="475"/>
      <c r="CY15" s="475"/>
      <c r="CZ15" s="475"/>
      <c r="DA15" s="475"/>
      <c r="DB15" s="475"/>
      <c r="DC15" s="475"/>
      <c r="DD15" s="475"/>
      <c r="DE15" s="475"/>
      <c r="DF15" s="475"/>
      <c r="DG15" s="475"/>
      <c r="DH15" s="475"/>
      <c r="DI15" s="475"/>
      <c r="DJ15" s="475"/>
      <c r="DK15" s="475"/>
      <c r="DL15" s="475"/>
      <c r="DM15" s="475"/>
      <c r="DN15" s="475"/>
      <c r="DO15" s="475"/>
      <c r="DP15" s="475"/>
      <c r="DQ15" s="475"/>
      <c r="DR15" s="475"/>
      <c r="DS15" s="475"/>
      <c r="DT15" s="475"/>
      <c r="DU15" s="475"/>
      <c r="DV15" s="475"/>
      <c r="DW15" s="475"/>
      <c r="DX15" s="475"/>
      <c r="DY15" s="475"/>
      <c r="DZ15" s="475"/>
      <c r="EA15" s="475"/>
      <c r="EB15" s="475"/>
      <c r="EC15" s="475"/>
      <c r="ED15" s="475"/>
      <c r="EE15" s="475"/>
      <c r="EF15" s="475"/>
      <c r="EG15" s="475"/>
      <c r="EH15" s="475"/>
      <c r="EI15" s="475"/>
      <c r="EJ15" s="475"/>
      <c r="EK15" s="475"/>
      <c r="EL15" s="475"/>
      <c r="EM15" s="475"/>
      <c r="EN15" s="475"/>
      <c r="EO15" s="475"/>
      <c r="EP15" s="475"/>
      <c r="EQ15" s="475"/>
      <c r="ER15" s="475"/>
      <c r="ES15" s="475"/>
      <c r="ET15" s="475"/>
      <c r="EU15" s="475"/>
      <c r="EV15" s="475"/>
      <c r="EW15" s="475"/>
      <c r="EX15" s="475"/>
      <c r="EY15" s="475"/>
      <c r="EZ15" s="475"/>
      <c r="FA15" s="475"/>
      <c r="FB15" s="475"/>
      <c r="FC15" s="475"/>
      <c r="FD15" s="475"/>
      <c r="FE15" s="475"/>
      <c r="FF15" s="475"/>
      <c r="FG15" s="475"/>
      <c r="FH15" s="475"/>
      <c r="FI15" s="475"/>
      <c r="FJ15" s="475"/>
      <c r="FK15" s="475"/>
      <c r="FL15" s="475"/>
      <c r="FM15" s="475"/>
      <c r="FN15" s="475"/>
      <c r="FO15" s="475"/>
      <c r="FP15" s="475"/>
      <c r="FQ15" s="475"/>
      <c r="FR15" s="475"/>
      <c r="FS15" s="475"/>
      <c r="FT15" s="475"/>
      <c r="FU15" s="475"/>
      <c r="FV15" s="475"/>
      <c r="FW15" s="475"/>
      <c r="FX15" s="475"/>
      <c r="FY15" s="475"/>
      <c r="FZ15" s="475"/>
      <c r="GA15" s="475"/>
      <c r="GB15" s="475"/>
      <c r="GC15" s="475"/>
      <c r="GD15" s="475"/>
      <c r="GE15" s="475"/>
      <c r="GF15" s="475"/>
      <c r="GG15" s="475"/>
      <c r="GH15" s="475"/>
      <c r="GI15" s="475"/>
      <c r="GJ15" s="475"/>
      <c r="GK15" s="475"/>
      <c r="GL15" s="475"/>
      <c r="GM15" s="475"/>
      <c r="GN15" s="475"/>
      <c r="GO15" s="475"/>
      <c r="GP15" s="475"/>
      <c r="GQ15" s="475"/>
      <c r="GR15" s="475"/>
      <c r="GS15" s="475"/>
      <c r="GT15" s="475"/>
      <c r="GU15" s="475"/>
      <c r="GV15" s="475"/>
      <c r="GW15" s="475"/>
      <c r="GX15" s="475"/>
      <c r="GY15" s="475"/>
      <c r="GZ15" s="475"/>
      <c r="HA15" s="475"/>
      <c r="HB15" s="475"/>
      <c r="HC15" s="475"/>
      <c r="HD15" s="475"/>
      <c r="HE15" s="475"/>
      <c r="HF15" s="475"/>
      <c r="HG15" s="475"/>
      <c r="HH15" s="475"/>
      <c r="HI15" s="475"/>
      <c r="HJ15" s="475"/>
      <c r="HK15" s="475"/>
      <c r="HL15" s="475"/>
      <c r="HM15" s="475"/>
      <c r="HN15" s="475"/>
      <c r="HO15" s="475"/>
      <c r="HP15" s="475"/>
      <c r="HQ15" s="475"/>
      <c r="HR15" s="475"/>
      <c r="HS15" s="475"/>
      <c r="HT15" s="475"/>
      <c r="HU15" s="475"/>
      <c r="HV15" s="475"/>
      <c r="HW15" s="475"/>
      <c r="HX15" s="475"/>
      <c r="HY15" s="475"/>
      <c r="HZ15" s="475"/>
      <c r="IA15" s="475"/>
      <c r="IB15" s="475"/>
      <c r="IC15" s="475"/>
    </row>
    <row r="16" spans="2:237" ht="29.25" customHeight="1">
      <c r="B16" s="679"/>
      <c r="C16" s="264" t="s">
        <v>179</v>
      </c>
      <c r="D16" s="501">
        <f>SUM(D8:D15)</f>
        <v>685</v>
      </c>
      <c r="E16" s="524">
        <v>0</v>
      </c>
      <c r="F16" s="502">
        <f aca="true" t="shared" si="3" ref="F16:O16">SUM(F8:F15)</f>
        <v>3</v>
      </c>
      <c r="G16" s="468">
        <f t="shared" si="3"/>
        <v>701</v>
      </c>
      <c r="H16" s="503">
        <f t="shared" si="3"/>
        <v>1</v>
      </c>
      <c r="I16" s="502">
        <f t="shared" si="3"/>
        <v>4</v>
      </c>
      <c r="J16" s="502">
        <f t="shared" si="3"/>
        <v>15</v>
      </c>
      <c r="K16" s="502">
        <f t="shared" si="3"/>
        <v>69</v>
      </c>
      <c r="L16" s="502">
        <f t="shared" si="3"/>
        <v>152</v>
      </c>
      <c r="M16" s="502">
        <f t="shared" si="3"/>
        <v>157</v>
      </c>
      <c r="N16" s="502">
        <f t="shared" si="3"/>
        <v>67</v>
      </c>
      <c r="O16" s="468">
        <f t="shared" si="3"/>
        <v>220</v>
      </c>
      <c r="P16" s="475"/>
      <c r="Q16" s="504">
        <f aca="true" t="shared" si="4" ref="Q16:X16">SUM(Q8:Q15)</f>
        <v>6</v>
      </c>
      <c r="R16" s="505">
        <f t="shared" si="4"/>
        <v>191</v>
      </c>
      <c r="S16" s="505">
        <f t="shared" si="4"/>
        <v>220</v>
      </c>
      <c r="T16" s="505">
        <f t="shared" si="4"/>
        <v>160</v>
      </c>
      <c r="U16" s="505">
        <f t="shared" si="4"/>
        <v>50</v>
      </c>
      <c r="V16" s="505">
        <f t="shared" si="4"/>
        <v>57</v>
      </c>
      <c r="W16" s="505">
        <f t="shared" si="4"/>
        <v>1</v>
      </c>
      <c r="X16" s="443">
        <f t="shared" si="4"/>
        <v>25500</v>
      </c>
      <c r="Y16" s="506">
        <f>ROUND(X16/D16,1)</f>
        <v>37.2</v>
      </c>
      <c r="Z16" s="507">
        <f aca="true" t="shared" si="5" ref="Z16:AF16">SUM(Z8:Z15)</f>
        <v>125</v>
      </c>
      <c r="AA16" s="505">
        <f t="shared" si="5"/>
        <v>112</v>
      </c>
      <c r="AB16" s="505">
        <f t="shared" si="5"/>
        <v>109</v>
      </c>
      <c r="AC16" s="505">
        <f t="shared" si="5"/>
        <v>79</v>
      </c>
      <c r="AD16" s="505">
        <f t="shared" si="5"/>
        <v>96</v>
      </c>
      <c r="AE16" s="505">
        <f t="shared" si="5"/>
        <v>63</v>
      </c>
      <c r="AF16" s="508">
        <f t="shared" si="5"/>
        <v>101</v>
      </c>
      <c r="AG16" s="505">
        <f>SUM(AH16:AK16)</f>
        <v>22</v>
      </c>
      <c r="AH16" s="505">
        <f>SUM(AH8:AH15)</f>
        <v>4</v>
      </c>
      <c r="AI16" s="505">
        <f>SUM(AI8:AI15)</f>
        <v>18</v>
      </c>
      <c r="AJ16" s="505">
        <f>SUM(AJ8:AJ15)</f>
        <v>0</v>
      </c>
      <c r="AK16" s="509">
        <f>SUM(AK8:AK15)</f>
        <v>0</v>
      </c>
      <c r="AL16" s="475"/>
      <c r="AM16" s="475"/>
      <c r="AN16" s="475"/>
      <c r="AO16" s="475"/>
      <c r="AP16" s="475"/>
      <c r="AQ16" s="475"/>
      <c r="AR16" s="475"/>
      <c r="AS16" s="475"/>
      <c r="AT16" s="475"/>
      <c r="AU16" s="475"/>
      <c r="AV16" s="475"/>
      <c r="AW16" s="475"/>
      <c r="AX16" s="475"/>
      <c r="AY16" s="475"/>
      <c r="AZ16" s="475"/>
      <c r="BA16" s="475"/>
      <c r="BB16" s="475"/>
      <c r="BC16" s="475"/>
      <c r="BD16" s="475"/>
      <c r="BE16" s="475"/>
      <c r="BF16" s="475"/>
      <c r="BG16" s="475"/>
      <c r="BH16" s="475"/>
      <c r="BI16" s="475"/>
      <c r="BJ16" s="475"/>
      <c r="BK16" s="475"/>
      <c r="BL16" s="475"/>
      <c r="BM16" s="475"/>
      <c r="BN16" s="475"/>
      <c r="BO16" s="475"/>
      <c r="BP16" s="475"/>
      <c r="BQ16" s="475"/>
      <c r="BR16" s="475"/>
      <c r="BS16" s="475"/>
      <c r="BT16" s="475"/>
      <c r="BU16" s="475"/>
      <c r="BV16" s="475"/>
      <c r="BW16" s="475"/>
      <c r="BX16" s="475"/>
      <c r="BY16" s="475"/>
      <c r="BZ16" s="475"/>
      <c r="CA16" s="475"/>
      <c r="CB16" s="475"/>
      <c r="CC16" s="475"/>
      <c r="CD16" s="475"/>
      <c r="CE16" s="475"/>
      <c r="CF16" s="475"/>
      <c r="CG16" s="475"/>
      <c r="CH16" s="475"/>
      <c r="CI16" s="475"/>
      <c r="CJ16" s="475"/>
      <c r="CK16" s="475"/>
      <c r="CL16" s="475"/>
      <c r="CM16" s="475"/>
      <c r="CN16" s="475"/>
      <c r="CO16" s="475"/>
      <c r="CP16" s="475"/>
      <c r="CQ16" s="475"/>
      <c r="CR16" s="475"/>
      <c r="CS16" s="475"/>
      <c r="CT16" s="475"/>
      <c r="CU16" s="475"/>
      <c r="CV16" s="475"/>
      <c r="CW16" s="475"/>
      <c r="CX16" s="475"/>
      <c r="CY16" s="475"/>
      <c r="CZ16" s="475"/>
      <c r="DA16" s="475"/>
      <c r="DB16" s="475"/>
      <c r="DC16" s="475"/>
      <c r="DD16" s="475"/>
      <c r="DE16" s="475"/>
      <c r="DF16" s="475"/>
      <c r="DG16" s="475"/>
      <c r="DH16" s="475"/>
      <c r="DI16" s="475"/>
      <c r="DJ16" s="475"/>
      <c r="DK16" s="475"/>
      <c r="DL16" s="475"/>
      <c r="DM16" s="475"/>
      <c r="DN16" s="475"/>
      <c r="DO16" s="475"/>
      <c r="DP16" s="475"/>
      <c r="DQ16" s="475"/>
      <c r="DR16" s="475"/>
      <c r="DS16" s="475"/>
      <c r="DT16" s="475"/>
      <c r="DU16" s="475"/>
      <c r="DV16" s="475"/>
      <c r="DW16" s="475"/>
      <c r="DX16" s="475"/>
      <c r="DY16" s="475"/>
      <c r="DZ16" s="475"/>
      <c r="EA16" s="475"/>
      <c r="EB16" s="475"/>
      <c r="EC16" s="475"/>
      <c r="ED16" s="475"/>
      <c r="EE16" s="475"/>
      <c r="EF16" s="475"/>
      <c r="EG16" s="475"/>
      <c r="EH16" s="475"/>
      <c r="EI16" s="475"/>
      <c r="EJ16" s="475"/>
      <c r="EK16" s="475"/>
      <c r="EL16" s="475"/>
      <c r="EM16" s="475"/>
      <c r="EN16" s="475"/>
      <c r="EO16" s="475"/>
      <c r="EP16" s="475"/>
      <c r="EQ16" s="475"/>
      <c r="ER16" s="475"/>
      <c r="ES16" s="475"/>
      <c r="ET16" s="475"/>
      <c r="EU16" s="475"/>
      <c r="EV16" s="475"/>
      <c r="EW16" s="475"/>
      <c r="EX16" s="475"/>
      <c r="EY16" s="475"/>
      <c r="EZ16" s="475"/>
      <c r="FA16" s="475"/>
      <c r="FB16" s="475"/>
      <c r="FC16" s="475"/>
      <c r="FD16" s="475"/>
      <c r="FE16" s="475"/>
      <c r="FF16" s="475"/>
      <c r="FG16" s="475"/>
      <c r="FH16" s="475"/>
      <c r="FI16" s="475"/>
      <c r="FJ16" s="475"/>
      <c r="FK16" s="475"/>
      <c r="FL16" s="475"/>
      <c r="FM16" s="475"/>
      <c r="FN16" s="475"/>
      <c r="FO16" s="475"/>
      <c r="FP16" s="475"/>
      <c r="FQ16" s="475"/>
      <c r="FR16" s="475"/>
      <c r="FS16" s="475"/>
      <c r="FT16" s="475"/>
      <c r="FU16" s="475"/>
      <c r="FV16" s="475"/>
      <c r="FW16" s="475"/>
      <c r="FX16" s="475"/>
      <c r="FY16" s="475"/>
      <c r="FZ16" s="475"/>
      <c r="GA16" s="475"/>
      <c r="GB16" s="475"/>
      <c r="GC16" s="475"/>
      <c r="GD16" s="475"/>
      <c r="GE16" s="475"/>
      <c r="GF16" s="475"/>
      <c r="GG16" s="475"/>
      <c r="GH16" s="475"/>
      <c r="GI16" s="475"/>
      <c r="GJ16" s="475"/>
      <c r="GK16" s="475"/>
      <c r="GL16" s="475"/>
      <c r="GM16" s="475"/>
      <c r="GN16" s="475"/>
      <c r="GO16" s="475"/>
      <c r="GP16" s="475"/>
      <c r="GQ16" s="475"/>
      <c r="GR16" s="475"/>
      <c r="GS16" s="475"/>
      <c r="GT16" s="475"/>
      <c r="GU16" s="475"/>
      <c r="GV16" s="475"/>
      <c r="GW16" s="475"/>
      <c r="GX16" s="475"/>
      <c r="GY16" s="475"/>
      <c r="GZ16" s="475"/>
      <c r="HA16" s="475"/>
      <c r="HB16" s="475"/>
      <c r="HC16" s="475"/>
      <c r="HD16" s="475"/>
      <c r="HE16" s="475"/>
      <c r="HF16" s="475"/>
      <c r="HG16" s="475"/>
      <c r="HH16" s="475"/>
      <c r="HI16" s="475"/>
      <c r="HJ16" s="475"/>
      <c r="HK16" s="475"/>
      <c r="HL16" s="475"/>
      <c r="HM16" s="475"/>
      <c r="HN16" s="475"/>
      <c r="HO16" s="475"/>
      <c r="HP16" s="475"/>
      <c r="HQ16" s="475"/>
      <c r="HR16" s="475"/>
      <c r="HS16" s="475"/>
      <c r="HT16" s="475"/>
      <c r="HU16" s="475"/>
      <c r="HV16" s="475"/>
      <c r="HW16" s="475"/>
      <c r="HX16" s="475"/>
      <c r="HY16" s="475"/>
      <c r="HZ16" s="475"/>
      <c r="IA16" s="475"/>
      <c r="IB16" s="475"/>
      <c r="IC16" s="475"/>
    </row>
    <row r="17" spans="2:237" ht="29.25" customHeight="1">
      <c r="B17" s="788" t="s">
        <v>180</v>
      </c>
      <c r="C17" s="265" t="s">
        <v>34</v>
      </c>
      <c r="D17" s="510">
        <v>130</v>
      </c>
      <c r="E17" s="511"/>
      <c r="F17" s="512"/>
      <c r="G17" s="513">
        <v>140</v>
      </c>
      <c r="H17" s="510"/>
      <c r="I17" s="512">
        <v>1</v>
      </c>
      <c r="J17" s="512">
        <v>3</v>
      </c>
      <c r="K17" s="512">
        <v>9</v>
      </c>
      <c r="L17" s="512">
        <v>41</v>
      </c>
      <c r="M17" s="512">
        <v>18</v>
      </c>
      <c r="N17" s="512">
        <v>17</v>
      </c>
      <c r="O17" s="513">
        <v>41</v>
      </c>
      <c r="P17" s="475"/>
      <c r="Q17" s="469"/>
      <c r="R17" s="478">
        <v>54</v>
      </c>
      <c r="S17" s="478">
        <v>30</v>
      </c>
      <c r="T17" s="478">
        <v>30</v>
      </c>
      <c r="U17" s="478">
        <v>8</v>
      </c>
      <c r="V17" s="478">
        <v>8</v>
      </c>
      <c r="W17" s="478"/>
      <c r="X17" s="514">
        <v>4575</v>
      </c>
      <c r="Y17" s="515">
        <f>ROUND(X17/D17,1)</f>
        <v>35.2</v>
      </c>
      <c r="Z17" s="476">
        <v>31</v>
      </c>
      <c r="AA17" s="478">
        <v>20</v>
      </c>
      <c r="AB17" s="478">
        <v>15</v>
      </c>
      <c r="AC17" s="478">
        <v>17</v>
      </c>
      <c r="AD17" s="478">
        <v>29</v>
      </c>
      <c r="AE17" s="478">
        <v>7</v>
      </c>
      <c r="AF17" s="479">
        <v>11</v>
      </c>
      <c r="AG17" s="516">
        <f>SUM(AH17:AK17)</f>
        <v>4</v>
      </c>
      <c r="AH17" s="478">
        <v>1</v>
      </c>
      <c r="AI17" s="478">
        <v>2</v>
      </c>
      <c r="AJ17" s="478">
        <v>1</v>
      </c>
      <c r="AK17" s="470"/>
      <c r="AL17" s="475"/>
      <c r="AM17" s="475"/>
      <c r="AN17" s="475"/>
      <c r="AO17" s="475"/>
      <c r="AP17" s="475"/>
      <c r="AQ17" s="475"/>
      <c r="AR17" s="475"/>
      <c r="AS17" s="475"/>
      <c r="AT17" s="475"/>
      <c r="AU17" s="475"/>
      <c r="AV17" s="475"/>
      <c r="AW17" s="475"/>
      <c r="AX17" s="475"/>
      <c r="AY17" s="475"/>
      <c r="AZ17" s="475"/>
      <c r="BA17" s="475"/>
      <c r="BB17" s="475"/>
      <c r="BC17" s="475"/>
      <c r="BD17" s="475"/>
      <c r="BE17" s="475"/>
      <c r="BF17" s="475"/>
      <c r="BG17" s="475"/>
      <c r="BH17" s="475"/>
      <c r="BI17" s="475"/>
      <c r="BJ17" s="475"/>
      <c r="BK17" s="475"/>
      <c r="BL17" s="475"/>
      <c r="BM17" s="475"/>
      <c r="BN17" s="475"/>
      <c r="BO17" s="475"/>
      <c r="BP17" s="475"/>
      <c r="BQ17" s="475"/>
      <c r="BR17" s="475"/>
      <c r="BS17" s="475"/>
      <c r="BT17" s="475"/>
      <c r="BU17" s="475"/>
      <c r="BV17" s="475"/>
      <c r="BW17" s="475"/>
      <c r="BX17" s="475"/>
      <c r="BY17" s="475"/>
      <c r="BZ17" s="475"/>
      <c r="CA17" s="475"/>
      <c r="CB17" s="475"/>
      <c r="CC17" s="475"/>
      <c r="CD17" s="475"/>
      <c r="CE17" s="475"/>
      <c r="CF17" s="475"/>
      <c r="CG17" s="475"/>
      <c r="CH17" s="475"/>
      <c r="CI17" s="475"/>
      <c r="CJ17" s="475"/>
      <c r="CK17" s="475"/>
      <c r="CL17" s="475"/>
      <c r="CM17" s="475"/>
      <c r="CN17" s="475"/>
      <c r="CO17" s="475"/>
      <c r="CP17" s="475"/>
      <c r="CQ17" s="475"/>
      <c r="CR17" s="475"/>
      <c r="CS17" s="475"/>
      <c r="CT17" s="475"/>
      <c r="CU17" s="475"/>
      <c r="CV17" s="475"/>
      <c r="CW17" s="475"/>
      <c r="CX17" s="475"/>
      <c r="CY17" s="475"/>
      <c r="CZ17" s="475"/>
      <c r="DA17" s="475"/>
      <c r="DB17" s="475"/>
      <c r="DC17" s="475"/>
      <c r="DD17" s="475"/>
      <c r="DE17" s="475"/>
      <c r="DF17" s="475"/>
      <c r="DG17" s="475"/>
      <c r="DH17" s="475"/>
      <c r="DI17" s="475"/>
      <c r="DJ17" s="475"/>
      <c r="DK17" s="475"/>
      <c r="DL17" s="475"/>
      <c r="DM17" s="475"/>
      <c r="DN17" s="475"/>
      <c r="DO17" s="475"/>
      <c r="DP17" s="475"/>
      <c r="DQ17" s="475"/>
      <c r="DR17" s="475"/>
      <c r="DS17" s="475"/>
      <c r="DT17" s="475"/>
      <c r="DU17" s="475"/>
      <c r="DV17" s="475"/>
      <c r="DW17" s="475"/>
      <c r="DX17" s="475"/>
      <c r="DY17" s="475"/>
      <c r="DZ17" s="475"/>
      <c r="EA17" s="475"/>
      <c r="EB17" s="475"/>
      <c r="EC17" s="475"/>
      <c r="ED17" s="475"/>
      <c r="EE17" s="475"/>
      <c r="EF17" s="475"/>
      <c r="EG17" s="475"/>
      <c r="EH17" s="475"/>
      <c r="EI17" s="475"/>
      <c r="EJ17" s="475"/>
      <c r="EK17" s="475"/>
      <c r="EL17" s="475"/>
      <c r="EM17" s="475"/>
      <c r="EN17" s="475"/>
      <c r="EO17" s="475"/>
      <c r="EP17" s="475"/>
      <c r="EQ17" s="475"/>
      <c r="ER17" s="475"/>
      <c r="ES17" s="475"/>
      <c r="ET17" s="475"/>
      <c r="EU17" s="475"/>
      <c r="EV17" s="475"/>
      <c r="EW17" s="475"/>
      <c r="EX17" s="475"/>
      <c r="EY17" s="475"/>
      <c r="EZ17" s="475"/>
      <c r="FA17" s="475"/>
      <c r="FB17" s="475"/>
      <c r="FC17" s="475"/>
      <c r="FD17" s="475"/>
      <c r="FE17" s="475"/>
      <c r="FF17" s="475"/>
      <c r="FG17" s="475"/>
      <c r="FH17" s="475"/>
      <c r="FI17" s="475"/>
      <c r="FJ17" s="475"/>
      <c r="FK17" s="475"/>
      <c r="FL17" s="475"/>
      <c r="FM17" s="475"/>
      <c r="FN17" s="475"/>
      <c r="FO17" s="475"/>
      <c r="FP17" s="475"/>
      <c r="FQ17" s="475"/>
      <c r="FR17" s="475"/>
      <c r="FS17" s="475"/>
      <c r="FT17" s="475"/>
      <c r="FU17" s="475"/>
      <c r="FV17" s="475"/>
      <c r="FW17" s="475"/>
      <c r="FX17" s="475"/>
      <c r="FY17" s="475"/>
      <c r="FZ17" s="475"/>
      <c r="GA17" s="475"/>
      <c r="GB17" s="475"/>
      <c r="GC17" s="475"/>
      <c r="GD17" s="475"/>
      <c r="GE17" s="475"/>
      <c r="GF17" s="475"/>
      <c r="GG17" s="475"/>
      <c r="GH17" s="475"/>
      <c r="GI17" s="475"/>
      <c r="GJ17" s="475"/>
      <c r="GK17" s="475"/>
      <c r="GL17" s="475"/>
      <c r="GM17" s="475"/>
      <c r="GN17" s="475"/>
      <c r="GO17" s="475"/>
      <c r="GP17" s="475"/>
      <c r="GQ17" s="475"/>
      <c r="GR17" s="475"/>
      <c r="GS17" s="475"/>
      <c r="GT17" s="475"/>
      <c r="GU17" s="475"/>
      <c r="GV17" s="475"/>
      <c r="GW17" s="475"/>
      <c r="GX17" s="475"/>
      <c r="GY17" s="475"/>
      <c r="GZ17" s="475"/>
      <c r="HA17" s="475"/>
      <c r="HB17" s="475"/>
      <c r="HC17" s="475"/>
      <c r="HD17" s="475"/>
      <c r="HE17" s="475"/>
      <c r="HF17" s="475"/>
      <c r="HG17" s="475"/>
      <c r="HH17" s="475"/>
      <c r="HI17" s="475"/>
      <c r="HJ17" s="475"/>
      <c r="HK17" s="475"/>
      <c r="HL17" s="475"/>
      <c r="HM17" s="475"/>
      <c r="HN17" s="475"/>
      <c r="HO17" s="475"/>
      <c r="HP17" s="475"/>
      <c r="HQ17" s="475"/>
      <c r="HR17" s="475"/>
      <c r="HS17" s="475"/>
      <c r="HT17" s="475"/>
      <c r="HU17" s="475"/>
      <c r="HV17" s="475"/>
      <c r="HW17" s="475"/>
      <c r="HX17" s="475"/>
      <c r="HY17" s="475"/>
      <c r="HZ17" s="475"/>
      <c r="IA17" s="475"/>
      <c r="IB17" s="475"/>
      <c r="IC17" s="475"/>
    </row>
    <row r="18" spans="2:237" ht="29.25" customHeight="1">
      <c r="B18" s="679"/>
      <c r="C18" s="262" t="s">
        <v>35</v>
      </c>
      <c r="D18" s="487">
        <v>35</v>
      </c>
      <c r="E18" s="488"/>
      <c r="F18" s="489"/>
      <c r="G18" s="490">
        <v>40</v>
      </c>
      <c r="H18" s="487"/>
      <c r="I18" s="489"/>
      <c r="J18" s="489">
        <v>1</v>
      </c>
      <c r="K18" s="489">
        <v>3</v>
      </c>
      <c r="L18" s="489">
        <v>6</v>
      </c>
      <c r="M18" s="489">
        <v>11</v>
      </c>
      <c r="N18" s="489">
        <v>2</v>
      </c>
      <c r="O18" s="490">
        <v>12</v>
      </c>
      <c r="P18" s="475"/>
      <c r="Q18" s="492"/>
      <c r="R18" s="489">
        <v>11</v>
      </c>
      <c r="S18" s="489">
        <v>12</v>
      </c>
      <c r="T18" s="489">
        <v>6</v>
      </c>
      <c r="U18" s="489">
        <v>3</v>
      </c>
      <c r="V18" s="489">
        <v>3</v>
      </c>
      <c r="W18" s="489"/>
      <c r="X18" s="424">
        <v>1278</v>
      </c>
      <c r="Y18" s="515">
        <f>ROUND(X18/D18,1)</f>
        <v>36.5</v>
      </c>
      <c r="Z18" s="487">
        <v>4</v>
      </c>
      <c r="AA18" s="489">
        <v>9</v>
      </c>
      <c r="AB18" s="489">
        <v>4</v>
      </c>
      <c r="AC18" s="489">
        <v>4</v>
      </c>
      <c r="AD18" s="489">
        <v>7</v>
      </c>
      <c r="AE18" s="489">
        <v>1</v>
      </c>
      <c r="AF18" s="490">
        <v>6</v>
      </c>
      <c r="AG18" s="488">
        <f aca="true" t="shared" si="6" ref="AG18:AG23">SUM(AH18:AK18)</f>
        <v>1</v>
      </c>
      <c r="AH18" s="489">
        <v>1</v>
      </c>
      <c r="AI18" s="489"/>
      <c r="AJ18" s="489"/>
      <c r="AK18" s="493"/>
      <c r="AL18" s="475"/>
      <c r="AM18" s="475"/>
      <c r="AN18" s="475"/>
      <c r="AO18" s="475"/>
      <c r="AP18" s="475"/>
      <c r="AQ18" s="475"/>
      <c r="AR18" s="475"/>
      <c r="AS18" s="475"/>
      <c r="AT18" s="475"/>
      <c r="AU18" s="475"/>
      <c r="AV18" s="475"/>
      <c r="AW18" s="475"/>
      <c r="AX18" s="475"/>
      <c r="AY18" s="475"/>
      <c r="AZ18" s="475"/>
      <c r="BA18" s="475"/>
      <c r="BB18" s="475"/>
      <c r="BC18" s="475"/>
      <c r="BD18" s="475"/>
      <c r="BE18" s="475"/>
      <c r="BF18" s="475"/>
      <c r="BG18" s="475"/>
      <c r="BH18" s="475"/>
      <c r="BI18" s="475"/>
      <c r="BJ18" s="475"/>
      <c r="BK18" s="475"/>
      <c r="BL18" s="475"/>
      <c r="BM18" s="475"/>
      <c r="BN18" s="475"/>
      <c r="BO18" s="475"/>
      <c r="BP18" s="475"/>
      <c r="BQ18" s="475"/>
      <c r="BR18" s="475"/>
      <c r="BS18" s="475"/>
      <c r="BT18" s="475"/>
      <c r="BU18" s="475"/>
      <c r="BV18" s="475"/>
      <c r="BW18" s="475"/>
      <c r="BX18" s="475"/>
      <c r="BY18" s="475"/>
      <c r="BZ18" s="475"/>
      <c r="CA18" s="475"/>
      <c r="CB18" s="475"/>
      <c r="CC18" s="475"/>
      <c r="CD18" s="475"/>
      <c r="CE18" s="475"/>
      <c r="CF18" s="475"/>
      <c r="CG18" s="475"/>
      <c r="CH18" s="475"/>
      <c r="CI18" s="475"/>
      <c r="CJ18" s="475"/>
      <c r="CK18" s="475"/>
      <c r="CL18" s="475"/>
      <c r="CM18" s="475"/>
      <c r="CN18" s="475"/>
      <c r="CO18" s="475"/>
      <c r="CP18" s="475"/>
      <c r="CQ18" s="475"/>
      <c r="CR18" s="475"/>
      <c r="CS18" s="475"/>
      <c r="CT18" s="475"/>
      <c r="CU18" s="475"/>
      <c r="CV18" s="475"/>
      <c r="CW18" s="475"/>
      <c r="CX18" s="475"/>
      <c r="CY18" s="475"/>
      <c r="CZ18" s="475"/>
      <c r="DA18" s="475"/>
      <c r="DB18" s="475"/>
      <c r="DC18" s="475"/>
      <c r="DD18" s="475"/>
      <c r="DE18" s="475"/>
      <c r="DF18" s="475"/>
      <c r="DG18" s="475"/>
      <c r="DH18" s="475"/>
      <c r="DI18" s="475"/>
      <c r="DJ18" s="475"/>
      <c r="DK18" s="475"/>
      <c r="DL18" s="475"/>
      <c r="DM18" s="475"/>
      <c r="DN18" s="475"/>
      <c r="DO18" s="475"/>
      <c r="DP18" s="475"/>
      <c r="DQ18" s="475"/>
      <c r="DR18" s="475"/>
      <c r="DS18" s="475"/>
      <c r="DT18" s="475"/>
      <c r="DU18" s="475"/>
      <c r="DV18" s="475"/>
      <c r="DW18" s="475"/>
      <c r="DX18" s="475"/>
      <c r="DY18" s="475"/>
      <c r="DZ18" s="475"/>
      <c r="EA18" s="475"/>
      <c r="EB18" s="475"/>
      <c r="EC18" s="475"/>
      <c r="ED18" s="475"/>
      <c r="EE18" s="475"/>
      <c r="EF18" s="475"/>
      <c r="EG18" s="475"/>
      <c r="EH18" s="475"/>
      <c r="EI18" s="475"/>
      <c r="EJ18" s="475"/>
      <c r="EK18" s="475"/>
      <c r="EL18" s="475"/>
      <c r="EM18" s="475"/>
      <c r="EN18" s="475"/>
      <c r="EO18" s="475"/>
      <c r="EP18" s="475"/>
      <c r="EQ18" s="475"/>
      <c r="ER18" s="475"/>
      <c r="ES18" s="475"/>
      <c r="ET18" s="475"/>
      <c r="EU18" s="475"/>
      <c r="EV18" s="475"/>
      <c r="EW18" s="475"/>
      <c r="EX18" s="475"/>
      <c r="EY18" s="475"/>
      <c r="EZ18" s="475"/>
      <c r="FA18" s="475"/>
      <c r="FB18" s="475"/>
      <c r="FC18" s="475"/>
      <c r="FD18" s="475"/>
      <c r="FE18" s="475"/>
      <c r="FF18" s="475"/>
      <c r="FG18" s="475"/>
      <c r="FH18" s="475"/>
      <c r="FI18" s="475"/>
      <c r="FJ18" s="475"/>
      <c r="FK18" s="475"/>
      <c r="FL18" s="475"/>
      <c r="FM18" s="475"/>
      <c r="FN18" s="475"/>
      <c r="FO18" s="475"/>
      <c r="FP18" s="475"/>
      <c r="FQ18" s="475"/>
      <c r="FR18" s="475"/>
      <c r="FS18" s="475"/>
      <c r="FT18" s="475"/>
      <c r="FU18" s="475"/>
      <c r="FV18" s="475"/>
      <c r="FW18" s="475"/>
      <c r="FX18" s="475"/>
      <c r="FY18" s="475"/>
      <c r="FZ18" s="475"/>
      <c r="GA18" s="475"/>
      <c r="GB18" s="475"/>
      <c r="GC18" s="475"/>
      <c r="GD18" s="475"/>
      <c r="GE18" s="475"/>
      <c r="GF18" s="475"/>
      <c r="GG18" s="475"/>
      <c r="GH18" s="475"/>
      <c r="GI18" s="475"/>
      <c r="GJ18" s="475"/>
      <c r="GK18" s="475"/>
      <c r="GL18" s="475"/>
      <c r="GM18" s="475"/>
      <c r="GN18" s="475"/>
      <c r="GO18" s="475"/>
      <c r="GP18" s="475"/>
      <c r="GQ18" s="475"/>
      <c r="GR18" s="475"/>
      <c r="GS18" s="475"/>
      <c r="GT18" s="475"/>
      <c r="GU18" s="475"/>
      <c r="GV18" s="475"/>
      <c r="GW18" s="475"/>
      <c r="GX18" s="475"/>
      <c r="GY18" s="475"/>
      <c r="GZ18" s="475"/>
      <c r="HA18" s="475"/>
      <c r="HB18" s="475"/>
      <c r="HC18" s="475"/>
      <c r="HD18" s="475"/>
      <c r="HE18" s="475"/>
      <c r="HF18" s="475"/>
      <c r="HG18" s="475"/>
      <c r="HH18" s="475"/>
      <c r="HI18" s="475"/>
      <c r="HJ18" s="475"/>
      <c r="HK18" s="475"/>
      <c r="HL18" s="475"/>
      <c r="HM18" s="475"/>
      <c r="HN18" s="475"/>
      <c r="HO18" s="475"/>
      <c r="HP18" s="475"/>
      <c r="HQ18" s="475"/>
      <c r="HR18" s="475"/>
      <c r="HS18" s="475"/>
      <c r="HT18" s="475"/>
      <c r="HU18" s="475"/>
      <c r="HV18" s="475"/>
      <c r="HW18" s="475"/>
      <c r="HX18" s="475"/>
      <c r="HY18" s="475"/>
      <c r="HZ18" s="475"/>
      <c r="IA18" s="475"/>
      <c r="IB18" s="475"/>
      <c r="IC18" s="475"/>
    </row>
    <row r="19" spans="2:237" ht="29.25" customHeight="1">
      <c r="B19" s="679"/>
      <c r="C19" s="262" t="s">
        <v>103</v>
      </c>
      <c r="D19" s="487">
        <v>50</v>
      </c>
      <c r="E19" s="488"/>
      <c r="F19" s="489"/>
      <c r="G19" s="490">
        <v>49</v>
      </c>
      <c r="H19" s="487"/>
      <c r="I19" s="489"/>
      <c r="J19" s="489">
        <v>1</v>
      </c>
      <c r="K19" s="489">
        <v>4</v>
      </c>
      <c r="L19" s="489">
        <v>22</v>
      </c>
      <c r="M19" s="489">
        <v>1</v>
      </c>
      <c r="N19" s="489">
        <v>7</v>
      </c>
      <c r="O19" s="490">
        <v>15</v>
      </c>
      <c r="P19" s="475"/>
      <c r="Q19" s="492"/>
      <c r="R19" s="489">
        <v>14</v>
      </c>
      <c r="S19" s="489">
        <v>12</v>
      </c>
      <c r="T19" s="489">
        <v>10</v>
      </c>
      <c r="U19" s="489">
        <v>4</v>
      </c>
      <c r="V19" s="489">
        <v>10</v>
      </c>
      <c r="W19" s="489"/>
      <c r="X19" s="424">
        <v>1966</v>
      </c>
      <c r="Y19" s="515">
        <f>ROUND(X19/D19,1)</f>
        <v>39.3</v>
      </c>
      <c r="Z19" s="487">
        <v>15</v>
      </c>
      <c r="AA19" s="489">
        <v>4</v>
      </c>
      <c r="AB19" s="489">
        <v>6</v>
      </c>
      <c r="AC19" s="489">
        <v>1</v>
      </c>
      <c r="AD19" s="489">
        <v>7</v>
      </c>
      <c r="AE19" s="489">
        <v>4</v>
      </c>
      <c r="AF19" s="490">
        <v>13</v>
      </c>
      <c r="AG19" s="488">
        <f t="shared" si="6"/>
        <v>1</v>
      </c>
      <c r="AH19" s="489"/>
      <c r="AI19" s="489">
        <v>1</v>
      </c>
      <c r="AJ19" s="489"/>
      <c r="AK19" s="493"/>
      <c r="AL19" s="475"/>
      <c r="AM19" s="475"/>
      <c r="AN19" s="475"/>
      <c r="AO19" s="475"/>
      <c r="AP19" s="475"/>
      <c r="AQ19" s="475"/>
      <c r="AR19" s="475"/>
      <c r="AS19" s="475"/>
      <c r="AT19" s="475"/>
      <c r="AU19" s="475"/>
      <c r="AV19" s="475"/>
      <c r="AW19" s="475"/>
      <c r="AX19" s="475"/>
      <c r="AY19" s="475"/>
      <c r="AZ19" s="475"/>
      <c r="BA19" s="475"/>
      <c r="BB19" s="475"/>
      <c r="BC19" s="475"/>
      <c r="BD19" s="475"/>
      <c r="BE19" s="475"/>
      <c r="BF19" s="475"/>
      <c r="BG19" s="475"/>
      <c r="BH19" s="475"/>
      <c r="BI19" s="475"/>
      <c r="BJ19" s="475"/>
      <c r="BK19" s="475"/>
      <c r="BL19" s="475"/>
      <c r="BM19" s="475"/>
      <c r="BN19" s="475"/>
      <c r="BO19" s="475"/>
      <c r="BP19" s="475"/>
      <c r="BQ19" s="475"/>
      <c r="BR19" s="475"/>
      <c r="BS19" s="475"/>
      <c r="BT19" s="475"/>
      <c r="BU19" s="475"/>
      <c r="BV19" s="475"/>
      <c r="BW19" s="475"/>
      <c r="BX19" s="475"/>
      <c r="BY19" s="475"/>
      <c r="BZ19" s="475"/>
      <c r="CA19" s="475"/>
      <c r="CB19" s="475"/>
      <c r="CC19" s="475"/>
      <c r="CD19" s="475"/>
      <c r="CE19" s="475"/>
      <c r="CF19" s="475"/>
      <c r="CG19" s="475"/>
      <c r="CH19" s="475"/>
      <c r="CI19" s="475"/>
      <c r="CJ19" s="475"/>
      <c r="CK19" s="475"/>
      <c r="CL19" s="475"/>
      <c r="CM19" s="475"/>
      <c r="CN19" s="475"/>
      <c r="CO19" s="475"/>
      <c r="CP19" s="475"/>
      <c r="CQ19" s="475"/>
      <c r="CR19" s="475"/>
      <c r="CS19" s="475"/>
      <c r="CT19" s="475"/>
      <c r="CU19" s="475"/>
      <c r="CV19" s="475"/>
      <c r="CW19" s="475"/>
      <c r="CX19" s="475"/>
      <c r="CY19" s="475"/>
      <c r="CZ19" s="475"/>
      <c r="DA19" s="475"/>
      <c r="DB19" s="475"/>
      <c r="DC19" s="475"/>
      <c r="DD19" s="475"/>
      <c r="DE19" s="475"/>
      <c r="DF19" s="475"/>
      <c r="DG19" s="475"/>
      <c r="DH19" s="475"/>
      <c r="DI19" s="475"/>
      <c r="DJ19" s="475"/>
      <c r="DK19" s="475"/>
      <c r="DL19" s="475"/>
      <c r="DM19" s="475"/>
      <c r="DN19" s="475"/>
      <c r="DO19" s="475"/>
      <c r="DP19" s="475"/>
      <c r="DQ19" s="475"/>
      <c r="DR19" s="475"/>
      <c r="DS19" s="475"/>
      <c r="DT19" s="475"/>
      <c r="DU19" s="475"/>
      <c r="DV19" s="475"/>
      <c r="DW19" s="475"/>
      <c r="DX19" s="475"/>
      <c r="DY19" s="475"/>
      <c r="DZ19" s="475"/>
      <c r="EA19" s="475"/>
      <c r="EB19" s="475"/>
      <c r="EC19" s="475"/>
      <c r="ED19" s="475"/>
      <c r="EE19" s="475"/>
      <c r="EF19" s="475"/>
      <c r="EG19" s="475"/>
      <c r="EH19" s="475"/>
      <c r="EI19" s="475"/>
      <c r="EJ19" s="475"/>
      <c r="EK19" s="475"/>
      <c r="EL19" s="475"/>
      <c r="EM19" s="475"/>
      <c r="EN19" s="475"/>
      <c r="EO19" s="475"/>
      <c r="EP19" s="475"/>
      <c r="EQ19" s="475"/>
      <c r="ER19" s="475"/>
      <c r="ES19" s="475"/>
      <c r="ET19" s="475"/>
      <c r="EU19" s="475"/>
      <c r="EV19" s="475"/>
      <c r="EW19" s="475"/>
      <c r="EX19" s="475"/>
      <c r="EY19" s="475"/>
      <c r="EZ19" s="475"/>
      <c r="FA19" s="475"/>
      <c r="FB19" s="475"/>
      <c r="FC19" s="475"/>
      <c r="FD19" s="475"/>
      <c r="FE19" s="475"/>
      <c r="FF19" s="475"/>
      <c r="FG19" s="475"/>
      <c r="FH19" s="475"/>
      <c r="FI19" s="475"/>
      <c r="FJ19" s="475"/>
      <c r="FK19" s="475"/>
      <c r="FL19" s="475"/>
      <c r="FM19" s="475"/>
      <c r="FN19" s="475"/>
      <c r="FO19" s="475"/>
      <c r="FP19" s="475"/>
      <c r="FQ19" s="475"/>
      <c r="FR19" s="475"/>
      <c r="FS19" s="475"/>
      <c r="FT19" s="475"/>
      <c r="FU19" s="475"/>
      <c r="FV19" s="475"/>
      <c r="FW19" s="475"/>
      <c r="FX19" s="475"/>
      <c r="FY19" s="475"/>
      <c r="FZ19" s="475"/>
      <c r="GA19" s="475"/>
      <c r="GB19" s="475"/>
      <c r="GC19" s="475"/>
      <c r="GD19" s="475"/>
      <c r="GE19" s="475"/>
      <c r="GF19" s="475"/>
      <c r="GG19" s="475"/>
      <c r="GH19" s="475"/>
      <c r="GI19" s="475"/>
      <c r="GJ19" s="475"/>
      <c r="GK19" s="475"/>
      <c r="GL19" s="475"/>
      <c r="GM19" s="475"/>
      <c r="GN19" s="475"/>
      <c r="GO19" s="475"/>
      <c r="GP19" s="475"/>
      <c r="GQ19" s="475"/>
      <c r="GR19" s="475"/>
      <c r="GS19" s="475"/>
      <c r="GT19" s="475"/>
      <c r="GU19" s="475"/>
      <c r="GV19" s="475"/>
      <c r="GW19" s="475"/>
      <c r="GX19" s="475"/>
      <c r="GY19" s="475"/>
      <c r="GZ19" s="475"/>
      <c r="HA19" s="475"/>
      <c r="HB19" s="475"/>
      <c r="HC19" s="475"/>
      <c r="HD19" s="475"/>
      <c r="HE19" s="475"/>
      <c r="HF19" s="475"/>
      <c r="HG19" s="475"/>
      <c r="HH19" s="475"/>
      <c r="HI19" s="475"/>
      <c r="HJ19" s="475"/>
      <c r="HK19" s="475"/>
      <c r="HL19" s="475"/>
      <c r="HM19" s="475"/>
      <c r="HN19" s="475"/>
      <c r="HO19" s="475"/>
      <c r="HP19" s="475"/>
      <c r="HQ19" s="475"/>
      <c r="HR19" s="475"/>
      <c r="HS19" s="475"/>
      <c r="HT19" s="475"/>
      <c r="HU19" s="475"/>
      <c r="HV19" s="475"/>
      <c r="HW19" s="475"/>
      <c r="HX19" s="475"/>
      <c r="HY19" s="475"/>
      <c r="HZ19" s="475"/>
      <c r="IA19" s="475"/>
      <c r="IB19" s="475"/>
      <c r="IC19" s="475"/>
    </row>
    <row r="20" spans="2:237" ht="29.25" customHeight="1">
      <c r="B20" s="679"/>
      <c r="C20" s="262" t="s">
        <v>104</v>
      </c>
      <c r="D20" s="487">
        <v>58</v>
      </c>
      <c r="E20" s="488"/>
      <c r="F20" s="489">
        <v>1</v>
      </c>
      <c r="G20" s="490">
        <v>57</v>
      </c>
      <c r="H20" s="487"/>
      <c r="I20" s="489"/>
      <c r="J20" s="489">
        <v>1</v>
      </c>
      <c r="K20" s="489">
        <v>7</v>
      </c>
      <c r="L20" s="489">
        <v>11</v>
      </c>
      <c r="M20" s="489">
        <v>27</v>
      </c>
      <c r="N20" s="489">
        <v>3</v>
      </c>
      <c r="O20" s="490">
        <v>9</v>
      </c>
      <c r="P20" s="475"/>
      <c r="Q20" s="492"/>
      <c r="R20" s="489">
        <v>12</v>
      </c>
      <c r="S20" s="489">
        <v>17</v>
      </c>
      <c r="T20" s="489">
        <v>13</v>
      </c>
      <c r="U20" s="489">
        <v>6</v>
      </c>
      <c r="V20" s="489">
        <v>10</v>
      </c>
      <c r="W20" s="489"/>
      <c r="X20" s="424">
        <v>2355</v>
      </c>
      <c r="Y20" s="515">
        <f>ROUND(X20/D20,1)</f>
        <v>40.6</v>
      </c>
      <c r="Z20" s="487">
        <v>9</v>
      </c>
      <c r="AA20" s="489">
        <v>3</v>
      </c>
      <c r="AB20" s="489">
        <v>5</v>
      </c>
      <c r="AC20" s="489">
        <v>9</v>
      </c>
      <c r="AD20" s="489">
        <v>11</v>
      </c>
      <c r="AE20" s="489">
        <v>6</v>
      </c>
      <c r="AF20" s="490">
        <v>15</v>
      </c>
      <c r="AG20" s="488"/>
      <c r="AH20" s="489"/>
      <c r="AI20" s="489"/>
      <c r="AJ20" s="489"/>
      <c r="AK20" s="493"/>
      <c r="AL20" s="475"/>
      <c r="AM20" s="475"/>
      <c r="AN20" s="475"/>
      <c r="AO20" s="475"/>
      <c r="AP20" s="475"/>
      <c r="AQ20" s="475"/>
      <c r="AR20" s="475"/>
      <c r="AS20" s="475"/>
      <c r="AT20" s="475"/>
      <c r="AU20" s="475"/>
      <c r="AV20" s="475"/>
      <c r="AW20" s="475"/>
      <c r="AX20" s="475"/>
      <c r="AY20" s="475"/>
      <c r="AZ20" s="475"/>
      <c r="BA20" s="475"/>
      <c r="BB20" s="475"/>
      <c r="BC20" s="475"/>
      <c r="BD20" s="475"/>
      <c r="BE20" s="475"/>
      <c r="BF20" s="475"/>
      <c r="BG20" s="475"/>
      <c r="BH20" s="475"/>
      <c r="BI20" s="475"/>
      <c r="BJ20" s="475"/>
      <c r="BK20" s="475"/>
      <c r="BL20" s="475"/>
      <c r="BM20" s="475"/>
      <c r="BN20" s="475"/>
      <c r="BO20" s="475"/>
      <c r="BP20" s="475"/>
      <c r="BQ20" s="475"/>
      <c r="BR20" s="475"/>
      <c r="BS20" s="475"/>
      <c r="BT20" s="475"/>
      <c r="BU20" s="475"/>
      <c r="BV20" s="475"/>
      <c r="BW20" s="475"/>
      <c r="BX20" s="475"/>
      <c r="BY20" s="475"/>
      <c r="BZ20" s="475"/>
      <c r="CA20" s="475"/>
      <c r="CB20" s="475"/>
      <c r="CC20" s="475"/>
      <c r="CD20" s="475"/>
      <c r="CE20" s="475"/>
      <c r="CF20" s="475"/>
      <c r="CG20" s="475"/>
      <c r="CH20" s="475"/>
      <c r="CI20" s="475"/>
      <c r="CJ20" s="475"/>
      <c r="CK20" s="475"/>
      <c r="CL20" s="475"/>
      <c r="CM20" s="475"/>
      <c r="CN20" s="475"/>
      <c r="CO20" s="475"/>
      <c r="CP20" s="475"/>
      <c r="CQ20" s="475"/>
      <c r="CR20" s="475"/>
      <c r="CS20" s="475"/>
      <c r="CT20" s="475"/>
      <c r="CU20" s="475"/>
      <c r="CV20" s="475"/>
      <c r="CW20" s="475"/>
      <c r="CX20" s="475"/>
      <c r="CY20" s="475"/>
      <c r="CZ20" s="475"/>
      <c r="DA20" s="475"/>
      <c r="DB20" s="475"/>
      <c r="DC20" s="475"/>
      <c r="DD20" s="475"/>
      <c r="DE20" s="475"/>
      <c r="DF20" s="475"/>
      <c r="DG20" s="475"/>
      <c r="DH20" s="475"/>
      <c r="DI20" s="475"/>
      <c r="DJ20" s="475"/>
      <c r="DK20" s="475"/>
      <c r="DL20" s="475"/>
      <c r="DM20" s="475"/>
      <c r="DN20" s="475"/>
      <c r="DO20" s="475"/>
      <c r="DP20" s="475"/>
      <c r="DQ20" s="475"/>
      <c r="DR20" s="475"/>
      <c r="DS20" s="475"/>
      <c r="DT20" s="475"/>
      <c r="DU20" s="475"/>
      <c r="DV20" s="475"/>
      <c r="DW20" s="475"/>
      <c r="DX20" s="475"/>
      <c r="DY20" s="475"/>
      <c r="DZ20" s="475"/>
      <c r="EA20" s="475"/>
      <c r="EB20" s="475"/>
      <c r="EC20" s="475"/>
      <c r="ED20" s="475"/>
      <c r="EE20" s="475"/>
      <c r="EF20" s="475"/>
      <c r="EG20" s="475"/>
      <c r="EH20" s="475"/>
      <c r="EI20" s="475"/>
      <c r="EJ20" s="475"/>
      <c r="EK20" s="475"/>
      <c r="EL20" s="475"/>
      <c r="EM20" s="475"/>
      <c r="EN20" s="475"/>
      <c r="EO20" s="475"/>
      <c r="EP20" s="475"/>
      <c r="EQ20" s="475"/>
      <c r="ER20" s="475"/>
      <c r="ES20" s="475"/>
      <c r="ET20" s="475"/>
      <c r="EU20" s="475"/>
      <c r="EV20" s="475"/>
      <c r="EW20" s="475"/>
      <c r="EX20" s="475"/>
      <c r="EY20" s="475"/>
      <c r="EZ20" s="475"/>
      <c r="FA20" s="475"/>
      <c r="FB20" s="475"/>
      <c r="FC20" s="475"/>
      <c r="FD20" s="475"/>
      <c r="FE20" s="475"/>
      <c r="FF20" s="475"/>
      <c r="FG20" s="475"/>
      <c r="FH20" s="475"/>
      <c r="FI20" s="475"/>
      <c r="FJ20" s="475"/>
      <c r="FK20" s="475"/>
      <c r="FL20" s="475"/>
      <c r="FM20" s="475"/>
      <c r="FN20" s="475"/>
      <c r="FO20" s="475"/>
      <c r="FP20" s="475"/>
      <c r="FQ20" s="475"/>
      <c r="FR20" s="475"/>
      <c r="FS20" s="475"/>
      <c r="FT20" s="475"/>
      <c r="FU20" s="475"/>
      <c r="FV20" s="475"/>
      <c r="FW20" s="475"/>
      <c r="FX20" s="475"/>
      <c r="FY20" s="475"/>
      <c r="FZ20" s="475"/>
      <c r="GA20" s="475"/>
      <c r="GB20" s="475"/>
      <c r="GC20" s="475"/>
      <c r="GD20" s="475"/>
      <c r="GE20" s="475"/>
      <c r="GF20" s="475"/>
      <c r="GG20" s="475"/>
      <c r="GH20" s="475"/>
      <c r="GI20" s="475"/>
      <c r="GJ20" s="475"/>
      <c r="GK20" s="475"/>
      <c r="GL20" s="475"/>
      <c r="GM20" s="475"/>
      <c r="GN20" s="475"/>
      <c r="GO20" s="475"/>
      <c r="GP20" s="475"/>
      <c r="GQ20" s="475"/>
      <c r="GR20" s="475"/>
      <c r="GS20" s="475"/>
      <c r="GT20" s="475"/>
      <c r="GU20" s="475"/>
      <c r="GV20" s="475"/>
      <c r="GW20" s="475"/>
      <c r="GX20" s="475"/>
      <c r="GY20" s="475"/>
      <c r="GZ20" s="475"/>
      <c r="HA20" s="475"/>
      <c r="HB20" s="475"/>
      <c r="HC20" s="475"/>
      <c r="HD20" s="475"/>
      <c r="HE20" s="475"/>
      <c r="HF20" s="475"/>
      <c r="HG20" s="475"/>
      <c r="HH20" s="475"/>
      <c r="HI20" s="475"/>
      <c r="HJ20" s="475"/>
      <c r="HK20" s="475"/>
      <c r="HL20" s="475"/>
      <c r="HM20" s="475"/>
      <c r="HN20" s="475"/>
      <c r="HO20" s="475"/>
      <c r="HP20" s="475"/>
      <c r="HQ20" s="475"/>
      <c r="HR20" s="475"/>
      <c r="HS20" s="475"/>
      <c r="HT20" s="475"/>
      <c r="HU20" s="475"/>
      <c r="HV20" s="475"/>
      <c r="HW20" s="475"/>
      <c r="HX20" s="475"/>
      <c r="HY20" s="475"/>
      <c r="HZ20" s="475"/>
      <c r="IA20" s="475"/>
      <c r="IB20" s="475"/>
      <c r="IC20" s="475"/>
    </row>
    <row r="21" spans="2:237" ht="29.25" customHeight="1">
      <c r="B21" s="679"/>
      <c r="C21" s="262" t="s">
        <v>105</v>
      </c>
      <c r="D21" s="487">
        <v>37</v>
      </c>
      <c r="E21" s="488"/>
      <c r="F21" s="489"/>
      <c r="G21" s="490">
        <v>42</v>
      </c>
      <c r="H21" s="487"/>
      <c r="I21" s="489"/>
      <c r="J21" s="489">
        <v>1</v>
      </c>
      <c r="K21" s="489">
        <v>6</v>
      </c>
      <c r="L21" s="489">
        <v>7</v>
      </c>
      <c r="M21" s="489">
        <v>7</v>
      </c>
      <c r="N21" s="489">
        <v>1</v>
      </c>
      <c r="O21" s="490">
        <v>15</v>
      </c>
      <c r="P21" s="475"/>
      <c r="Q21" s="492">
        <v>1</v>
      </c>
      <c r="R21" s="489">
        <v>14</v>
      </c>
      <c r="S21" s="489">
        <v>7</v>
      </c>
      <c r="T21" s="489">
        <v>8</v>
      </c>
      <c r="U21" s="489">
        <v>1</v>
      </c>
      <c r="V21" s="489">
        <v>6</v>
      </c>
      <c r="W21" s="489"/>
      <c r="X21" s="424">
        <v>1365</v>
      </c>
      <c r="Y21" s="515">
        <f>ROUND(X21/D21,1)</f>
        <v>36.9</v>
      </c>
      <c r="Z21" s="487">
        <v>8</v>
      </c>
      <c r="AA21" s="489">
        <v>7</v>
      </c>
      <c r="AB21" s="489">
        <v>1</v>
      </c>
      <c r="AC21" s="489">
        <v>5</v>
      </c>
      <c r="AD21" s="489">
        <v>2</v>
      </c>
      <c r="AE21" s="489">
        <v>7</v>
      </c>
      <c r="AF21" s="490">
        <v>7</v>
      </c>
      <c r="AG21" s="488">
        <f t="shared" si="6"/>
        <v>5</v>
      </c>
      <c r="AH21" s="489">
        <v>3</v>
      </c>
      <c r="AI21" s="489">
        <v>2</v>
      </c>
      <c r="AJ21" s="489"/>
      <c r="AK21" s="493"/>
      <c r="AL21" s="475"/>
      <c r="AM21" s="475"/>
      <c r="AN21" s="475"/>
      <c r="AO21" s="475"/>
      <c r="AP21" s="475"/>
      <c r="AQ21" s="475"/>
      <c r="AR21" s="475"/>
      <c r="AS21" s="475"/>
      <c r="AT21" s="475"/>
      <c r="AU21" s="475"/>
      <c r="AV21" s="475"/>
      <c r="AW21" s="475"/>
      <c r="AX21" s="475"/>
      <c r="AY21" s="475"/>
      <c r="AZ21" s="475"/>
      <c r="BA21" s="475"/>
      <c r="BB21" s="475"/>
      <c r="BC21" s="475"/>
      <c r="BD21" s="475"/>
      <c r="BE21" s="475"/>
      <c r="BF21" s="475"/>
      <c r="BG21" s="475"/>
      <c r="BH21" s="475"/>
      <c r="BI21" s="475"/>
      <c r="BJ21" s="475"/>
      <c r="BK21" s="475"/>
      <c r="BL21" s="475"/>
      <c r="BM21" s="475"/>
      <c r="BN21" s="475"/>
      <c r="BO21" s="475"/>
      <c r="BP21" s="475"/>
      <c r="BQ21" s="475"/>
      <c r="BR21" s="475"/>
      <c r="BS21" s="475"/>
      <c r="BT21" s="475"/>
      <c r="BU21" s="475"/>
      <c r="BV21" s="475"/>
      <c r="BW21" s="475"/>
      <c r="BX21" s="475"/>
      <c r="BY21" s="475"/>
      <c r="BZ21" s="475"/>
      <c r="CA21" s="475"/>
      <c r="CB21" s="475"/>
      <c r="CC21" s="475"/>
      <c r="CD21" s="475"/>
      <c r="CE21" s="475"/>
      <c r="CF21" s="475"/>
      <c r="CG21" s="475"/>
      <c r="CH21" s="475"/>
      <c r="CI21" s="475"/>
      <c r="CJ21" s="475"/>
      <c r="CK21" s="475"/>
      <c r="CL21" s="475"/>
      <c r="CM21" s="475"/>
      <c r="CN21" s="475"/>
      <c r="CO21" s="475"/>
      <c r="CP21" s="475"/>
      <c r="CQ21" s="475"/>
      <c r="CR21" s="475"/>
      <c r="CS21" s="475"/>
      <c r="CT21" s="475"/>
      <c r="CU21" s="475"/>
      <c r="CV21" s="475"/>
      <c r="CW21" s="475"/>
      <c r="CX21" s="475"/>
      <c r="CY21" s="475"/>
      <c r="CZ21" s="475"/>
      <c r="DA21" s="475"/>
      <c r="DB21" s="475"/>
      <c r="DC21" s="475"/>
      <c r="DD21" s="475"/>
      <c r="DE21" s="475"/>
      <c r="DF21" s="475"/>
      <c r="DG21" s="475"/>
      <c r="DH21" s="475"/>
      <c r="DI21" s="475"/>
      <c r="DJ21" s="475"/>
      <c r="DK21" s="475"/>
      <c r="DL21" s="475"/>
      <c r="DM21" s="475"/>
      <c r="DN21" s="475"/>
      <c r="DO21" s="475"/>
      <c r="DP21" s="475"/>
      <c r="DQ21" s="475"/>
      <c r="DR21" s="475"/>
      <c r="DS21" s="475"/>
      <c r="DT21" s="475"/>
      <c r="DU21" s="475"/>
      <c r="DV21" s="475"/>
      <c r="DW21" s="475"/>
      <c r="DX21" s="475"/>
      <c r="DY21" s="475"/>
      <c r="DZ21" s="475"/>
      <c r="EA21" s="475"/>
      <c r="EB21" s="475"/>
      <c r="EC21" s="475"/>
      <c r="ED21" s="475"/>
      <c r="EE21" s="475"/>
      <c r="EF21" s="475"/>
      <c r="EG21" s="475"/>
      <c r="EH21" s="475"/>
      <c r="EI21" s="475"/>
      <c r="EJ21" s="475"/>
      <c r="EK21" s="475"/>
      <c r="EL21" s="475"/>
      <c r="EM21" s="475"/>
      <c r="EN21" s="475"/>
      <c r="EO21" s="475"/>
      <c r="EP21" s="475"/>
      <c r="EQ21" s="475"/>
      <c r="ER21" s="475"/>
      <c r="ES21" s="475"/>
      <c r="ET21" s="475"/>
      <c r="EU21" s="475"/>
      <c r="EV21" s="475"/>
      <c r="EW21" s="475"/>
      <c r="EX21" s="475"/>
      <c r="EY21" s="475"/>
      <c r="EZ21" s="475"/>
      <c r="FA21" s="475"/>
      <c r="FB21" s="475"/>
      <c r="FC21" s="475"/>
      <c r="FD21" s="475"/>
      <c r="FE21" s="475"/>
      <c r="FF21" s="475"/>
      <c r="FG21" s="475"/>
      <c r="FH21" s="475"/>
      <c r="FI21" s="475"/>
      <c r="FJ21" s="475"/>
      <c r="FK21" s="475"/>
      <c r="FL21" s="475"/>
      <c r="FM21" s="475"/>
      <c r="FN21" s="475"/>
      <c r="FO21" s="475"/>
      <c r="FP21" s="475"/>
      <c r="FQ21" s="475"/>
      <c r="FR21" s="475"/>
      <c r="FS21" s="475"/>
      <c r="FT21" s="475"/>
      <c r="FU21" s="475"/>
      <c r="FV21" s="475"/>
      <c r="FW21" s="475"/>
      <c r="FX21" s="475"/>
      <c r="FY21" s="475"/>
      <c r="FZ21" s="475"/>
      <c r="GA21" s="475"/>
      <c r="GB21" s="475"/>
      <c r="GC21" s="475"/>
      <c r="GD21" s="475"/>
      <c r="GE21" s="475"/>
      <c r="GF21" s="475"/>
      <c r="GG21" s="475"/>
      <c r="GH21" s="475"/>
      <c r="GI21" s="475"/>
      <c r="GJ21" s="475"/>
      <c r="GK21" s="475"/>
      <c r="GL21" s="475"/>
      <c r="GM21" s="475"/>
      <c r="GN21" s="475"/>
      <c r="GO21" s="475"/>
      <c r="GP21" s="475"/>
      <c r="GQ21" s="475"/>
      <c r="GR21" s="475"/>
      <c r="GS21" s="475"/>
      <c r="GT21" s="475"/>
      <c r="GU21" s="475"/>
      <c r="GV21" s="475"/>
      <c r="GW21" s="475"/>
      <c r="GX21" s="475"/>
      <c r="GY21" s="475"/>
      <c r="GZ21" s="475"/>
      <c r="HA21" s="475"/>
      <c r="HB21" s="475"/>
      <c r="HC21" s="475"/>
      <c r="HD21" s="475"/>
      <c r="HE21" s="475"/>
      <c r="HF21" s="475"/>
      <c r="HG21" s="475"/>
      <c r="HH21" s="475"/>
      <c r="HI21" s="475"/>
      <c r="HJ21" s="475"/>
      <c r="HK21" s="475"/>
      <c r="HL21" s="475"/>
      <c r="HM21" s="475"/>
      <c r="HN21" s="475"/>
      <c r="HO21" s="475"/>
      <c r="HP21" s="475"/>
      <c r="HQ21" s="475"/>
      <c r="HR21" s="475"/>
      <c r="HS21" s="475"/>
      <c r="HT21" s="475"/>
      <c r="HU21" s="475"/>
      <c r="HV21" s="475"/>
      <c r="HW21" s="475"/>
      <c r="HX21" s="475"/>
      <c r="HY21" s="475"/>
      <c r="HZ21" s="475"/>
      <c r="IA21" s="475"/>
      <c r="IB21" s="475"/>
      <c r="IC21" s="475"/>
    </row>
    <row r="22" spans="2:237" ht="29.25" customHeight="1">
      <c r="B22" s="679"/>
      <c r="C22" s="262" t="s">
        <v>106</v>
      </c>
      <c r="D22" s="487">
        <v>75</v>
      </c>
      <c r="E22" s="488"/>
      <c r="F22" s="489">
        <v>1</v>
      </c>
      <c r="G22" s="490">
        <v>76</v>
      </c>
      <c r="H22" s="487"/>
      <c r="I22" s="489"/>
      <c r="J22" s="489">
        <v>1</v>
      </c>
      <c r="K22" s="489">
        <v>5</v>
      </c>
      <c r="L22" s="489">
        <v>19</v>
      </c>
      <c r="M22" s="489">
        <v>25</v>
      </c>
      <c r="N22" s="489">
        <v>3</v>
      </c>
      <c r="O22" s="490">
        <v>22</v>
      </c>
      <c r="P22" s="475"/>
      <c r="Q22" s="492">
        <v>1</v>
      </c>
      <c r="R22" s="489">
        <v>17</v>
      </c>
      <c r="S22" s="489">
        <v>31</v>
      </c>
      <c r="T22" s="489">
        <v>19</v>
      </c>
      <c r="U22" s="489">
        <v>5</v>
      </c>
      <c r="V22" s="489">
        <v>2</v>
      </c>
      <c r="W22" s="489"/>
      <c r="X22" s="424">
        <v>2721</v>
      </c>
      <c r="Y22" s="515">
        <f>ROUND(X22/D22,1)</f>
        <v>36.3</v>
      </c>
      <c r="Z22" s="487">
        <v>9</v>
      </c>
      <c r="AA22" s="489">
        <v>16</v>
      </c>
      <c r="AB22" s="489">
        <v>12</v>
      </c>
      <c r="AC22" s="489">
        <v>14</v>
      </c>
      <c r="AD22" s="489">
        <v>13</v>
      </c>
      <c r="AE22" s="489">
        <v>3</v>
      </c>
      <c r="AF22" s="490">
        <v>8</v>
      </c>
      <c r="AG22" s="488">
        <f t="shared" si="6"/>
        <v>2</v>
      </c>
      <c r="AH22" s="489"/>
      <c r="AI22" s="489">
        <v>2</v>
      </c>
      <c r="AJ22" s="489"/>
      <c r="AK22" s="493"/>
      <c r="AL22" s="475"/>
      <c r="AM22" s="475"/>
      <c r="AN22" s="475"/>
      <c r="AO22" s="475"/>
      <c r="AP22" s="475"/>
      <c r="AQ22" s="475"/>
      <c r="AR22" s="475"/>
      <c r="AS22" s="475"/>
      <c r="AT22" s="475"/>
      <c r="AU22" s="475"/>
      <c r="AV22" s="475"/>
      <c r="AW22" s="475"/>
      <c r="AX22" s="475"/>
      <c r="AY22" s="475"/>
      <c r="AZ22" s="475"/>
      <c r="BA22" s="475"/>
      <c r="BB22" s="475"/>
      <c r="BC22" s="475"/>
      <c r="BD22" s="475"/>
      <c r="BE22" s="475"/>
      <c r="BF22" s="475"/>
      <c r="BG22" s="475"/>
      <c r="BH22" s="475"/>
      <c r="BI22" s="475"/>
      <c r="BJ22" s="475"/>
      <c r="BK22" s="475"/>
      <c r="BL22" s="475"/>
      <c r="BM22" s="475"/>
      <c r="BN22" s="475"/>
      <c r="BO22" s="475"/>
      <c r="BP22" s="475"/>
      <c r="BQ22" s="475"/>
      <c r="BR22" s="475"/>
      <c r="BS22" s="475"/>
      <c r="BT22" s="475"/>
      <c r="BU22" s="475"/>
      <c r="BV22" s="475"/>
      <c r="BW22" s="475"/>
      <c r="BX22" s="475"/>
      <c r="BY22" s="475"/>
      <c r="BZ22" s="475"/>
      <c r="CA22" s="475"/>
      <c r="CB22" s="475"/>
      <c r="CC22" s="475"/>
      <c r="CD22" s="475"/>
      <c r="CE22" s="475"/>
      <c r="CF22" s="475"/>
      <c r="CG22" s="475"/>
      <c r="CH22" s="475"/>
      <c r="CI22" s="475"/>
      <c r="CJ22" s="475"/>
      <c r="CK22" s="475"/>
      <c r="CL22" s="475"/>
      <c r="CM22" s="475"/>
      <c r="CN22" s="475"/>
      <c r="CO22" s="475"/>
      <c r="CP22" s="475"/>
      <c r="CQ22" s="475"/>
      <c r="CR22" s="475"/>
      <c r="CS22" s="475"/>
      <c r="CT22" s="475"/>
      <c r="CU22" s="475"/>
      <c r="CV22" s="475"/>
      <c r="CW22" s="475"/>
      <c r="CX22" s="475"/>
      <c r="CY22" s="475"/>
      <c r="CZ22" s="475"/>
      <c r="DA22" s="475"/>
      <c r="DB22" s="475"/>
      <c r="DC22" s="475"/>
      <c r="DD22" s="475"/>
      <c r="DE22" s="475"/>
      <c r="DF22" s="475"/>
      <c r="DG22" s="475"/>
      <c r="DH22" s="475"/>
      <c r="DI22" s="475"/>
      <c r="DJ22" s="475"/>
      <c r="DK22" s="475"/>
      <c r="DL22" s="475"/>
      <c r="DM22" s="475"/>
      <c r="DN22" s="475"/>
      <c r="DO22" s="475"/>
      <c r="DP22" s="475"/>
      <c r="DQ22" s="475"/>
      <c r="DR22" s="475"/>
      <c r="DS22" s="475"/>
      <c r="DT22" s="475"/>
      <c r="DU22" s="475"/>
      <c r="DV22" s="475"/>
      <c r="DW22" s="475"/>
      <c r="DX22" s="475"/>
      <c r="DY22" s="475"/>
      <c r="DZ22" s="475"/>
      <c r="EA22" s="475"/>
      <c r="EB22" s="475"/>
      <c r="EC22" s="475"/>
      <c r="ED22" s="475"/>
      <c r="EE22" s="475"/>
      <c r="EF22" s="475"/>
      <c r="EG22" s="475"/>
      <c r="EH22" s="475"/>
      <c r="EI22" s="475"/>
      <c r="EJ22" s="475"/>
      <c r="EK22" s="475"/>
      <c r="EL22" s="475"/>
      <c r="EM22" s="475"/>
      <c r="EN22" s="475"/>
      <c r="EO22" s="475"/>
      <c r="EP22" s="475"/>
      <c r="EQ22" s="475"/>
      <c r="ER22" s="475"/>
      <c r="ES22" s="475"/>
      <c r="ET22" s="475"/>
      <c r="EU22" s="475"/>
      <c r="EV22" s="475"/>
      <c r="EW22" s="475"/>
      <c r="EX22" s="475"/>
      <c r="EY22" s="475"/>
      <c r="EZ22" s="475"/>
      <c r="FA22" s="475"/>
      <c r="FB22" s="475"/>
      <c r="FC22" s="475"/>
      <c r="FD22" s="475"/>
      <c r="FE22" s="475"/>
      <c r="FF22" s="475"/>
      <c r="FG22" s="475"/>
      <c r="FH22" s="475"/>
      <c r="FI22" s="475"/>
      <c r="FJ22" s="475"/>
      <c r="FK22" s="475"/>
      <c r="FL22" s="475"/>
      <c r="FM22" s="475"/>
      <c r="FN22" s="475"/>
      <c r="FO22" s="475"/>
      <c r="FP22" s="475"/>
      <c r="FQ22" s="475"/>
      <c r="FR22" s="475"/>
      <c r="FS22" s="475"/>
      <c r="FT22" s="475"/>
      <c r="FU22" s="475"/>
      <c r="FV22" s="475"/>
      <c r="FW22" s="475"/>
      <c r="FX22" s="475"/>
      <c r="FY22" s="475"/>
      <c r="FZ22" s="475"/>
      <c r="GA22" s="475"/>
      <c r="GB22" s="475"/>
      <c r="GC22" s="475"/>
      <c r="GD22" s="475"/>
      <c r="GE22" s="475"/>
      <c r="GF22" s="475"/>
      <c r="GG22" s="475"/>
      <c r="GH22" s="475"/>
      <c r="GI22" s="475"/>
      <c r="GJ22" s="475"/>
      <c r="GK22" s="475"/>
      <c r="GL22" s="475"/>
      <c r="GM22" s="475"/>
      <c r="GN22" s="475"/>
      <c r="GO22" s="475"/>
      <c r="GP22" s="475"/>
      <c r="GQ22" s="475"/>
      <c r="GR22" s="475"/>
      <c r="GS22" s="475"/>
      <c r="GT22" s="475"/>
      <c r="GU22" s="475"/>
      <c r="GV22" s="475"/>
      <c r="GW22" s="475"/>
      <c r="GX22" s="475"/>
      <c r="GY22" s="475"/>
      <c r="GZ22" s="475"/>
      <c r="HA22" s="475"/>
      <c r="HB22" s="475"/>
      <c r="HC22" s="475"/>
      <c r="HD22" s="475"/>
      <c r="HE22" s="475"/>
      <c r="HF22" s="475"/>
      <c r="HG22" s="475"/>
      <c r="HH22" s="475"/>
      <c r="HI22" s="475"/>
      <c r="HJ22" s="475"/>
      <c r="HK22" s="475"/>
      <c r="HL22" s="475"/>
      <c r="HM22" s="475"/>
      <c r="HN22" s="475"/>
      <c r="HO22" s="475"/>
      <c r="HP22" s="475"/>
      <c r="HQ22" s="475"/>
      <c r="HR22" s="475"/>
      <c r="HS22" s="475"/>
      <c r="HT22" s="475"/>
      <c r="HU22" s="475"/>
      <c r="HV22" s="475"/>
      <c r="HW22" s="475"/>
      <c r="HX22" s="475"/>
      <c r="HY22" s="475"/>
      <c r="HZ22" s="475"/>
      <c r="IA22" s="475"/>
      <c r="IB22" s="475"/>
      <c r="IC22" s="475"/>
    </row>
    <row r="23" spans="2:237" ht="29.25" customHeight="1">
      <c r="B23" s="679"/>
      <c r="C23" s="266" t="s">
        <v>107</v>
      </c>
      <c r="D23" s="567">
        <v>59</v>
      </c>
      <c r="E23" s="568"/>
      <c r="F23" s="569">
        <v>2</v>
      </c>
      <c r="G23" s="570">
        <v>64</v>
      </c>
      <c r="H23" s="567"/>
      <c r="I23" s="569"/>
      <c r="J23" s="569">
        <v>1</v>
      </c>
      <c r="K23" s="569">
        <v>4</v>
      </c>
      <c r="L23" s="569">
        <v>19</v>
      </c>
      <c r="M23" s="569">
        <v>13</v>
      </c>
      <c r="N23" s="569">
        <v>3</v>
      </c>
      <c r="O23" s="571">
        <v>19</v>
      </c>
      <c r="P23" s="572"/>
      <c r="Q23" s="567">
        <v>1</v>
      </c>
      <c r="R23" s="569">
        <v>20</v>
      </c>
      <c r="S23" s="569">
        <v>17</v>
      </c>
      <c r="T23" s="569">
        <v>8</v>
      </c>
      <c r="U23" s="569">
        <v>5</v>
      </c>
      <c r="V23" s="569">
        <v>8</v>
      </c>
      <c r="W23" s="569"/>
      <c r="X23" s="438">
        <v>2168</v>
      </c>
      <c r="Y23" s="573">
        <f>ROUND(X23/D23,1)</f>
        <v>36.7</v>
      </c>
      <c r="Z23" s="567">
        <v>13</v>
      </c>
      <c r="AA23" s="569">
        <v>13</v>
      </c>
      <c r="AB23" s="496">
        <v>6</v>
      </c>
      <c r="AC23" s="496">
        <v>11</v>
      </c>
      <c r="AD23" s="496">
        <v>2</v>
      </c>
      <c r="AE23" s="496">
        <v>2</v>
      </c>
      <c r="AF23" s="497">
        <v>12</v>
      </c>
      <c r="AG23" s="495">
        <f t="shared" si="6"/>
        <v>1</v>
      </c>
      <c r="AH23" s="496"/>
      <c r="AI23" s="496">
        <v>1</v>
      </c>
      <c r="AJ23" s="496"/>
      <c r="AK23" s="500"/>
      <c r="AL23" s="475"/>
      <c r="AM23" s="475"/>
      <c r="AN23" s="475"/>
      <c r="AO23" s="475"/>
      <c r="AP23" s="475"/>
      <c r="AQ23" s="475"/>
      <c r="AR23" s="475"/>
      <c r="AS23" s="475"/>
      <c r="AT23" s="475"/>
      <c r="AU23" s="475"/>
      <c r="AV23" s="475"/>
      <c r="AW23" s="475"/>
      <c r="AX23" s="475"/>
      <c r="AY23" s="475"/>
      <c r="AZ23" s="475"/>
      <c r="BA23" s="475"/>
      <c r="BB23" s="475"/>
      <c r="BC23" s="475"/>
      <c r="BD23" s="475"/>
      <c r="BE23" s="475"/>
      <c r="BF23" s="475"/>
      <c r="BG23" s="475"/>
      <c r="BH23" s="475"/>
      <c r="BI23" s="475"/>
      <c r="BJ23" s="475"/>
      <c r="BK23" s="475"/>
      <c r="BL23" s="475"/>
      <c r="BM23" s="475"/>
      <c r="BN23" s="475"/>
      <c r="BO23" s="475"/>
      <c r="BP23" s="475"/>
      <c r="BQ23" s="475"/>
      <c r="BR23" s="475"/>
      <c r="BS23" s="475"/>
      <c r="BT23" s="475"/>
      <c r="BU23" s="475"/>
      <c r="BV23" s="475"/>
      <c r="BW23" s="475"/>
      <c r="BX23" s="475"/>
      <c r="BY23" s="475"/>
      <c r="BZ23" s="475"/>
      <c r="CA23" s="475"/>
      <c r="CB23" s="475"/>
      <c r="CC23" s="475"/>
      <c r="CD23" s="475"/>
      <c r="CE23" s="475"/>
      <c r="CF23" s="475"/>
      <c r="CG23" s="475"/>
      <c r="CH23" s="475"/>
      <c r="CI23" s="475"/>
      <c r="CJ23" s="475"/>
      <c r="CK23" s="475"/>
      <c r="CL23" s="475"/>
      <c r="CM23" s="475"/>
      <c r="CN23" s="475"/>
      <c r="CO23" s="475"/>
      <c r="CP23" s="475"/>
      <c r="CQ23" s="475"/>
      <c r="CR23" s="475"/>
      <c r="CS23" s="475"/>
      <c r="CT23" s="475"/>
      <c r="CU23" s="475"/>
      <c r="CV23" s="475"/>
      <c r="CW23" s="475"/>
      <c r="CX23" s="475"/>
      <c r="CY23" s="475"/>
      <c r="CZ23" s="475"/>
      <c r="DA23" s="475"/>
      <c r="DB23" s="475"/>
      <c r="DC23" s="475"/>
      <c r="DD23" s="475"/>
      <c r="DE23" s="475"/>
      <c r="DF23" s="475"/>
      <c r="DG23" s="475"/>
      <c r="DH23" s="475"/>
      <c r="DI23" s="475"/>
      <c r="DJ23" s="475"/>
      <c r="DK23" s="475"/>
      <c r="DL23" s="475"/>
      <c r="DM23" s="475"/>
      <c r="DN23" s="475"/>
      <c r="DO23" s="475"/>
      <c r="DP23" s="475"/>
      <c r="DQ23" s="475"/>
      <c r="DR23" s="475"/>
      <c r="DS23" s="475"/>
      <c r="DT23" s="475"/>
      <c r="DU23" s="475"/>
      <c r="DV23" s="475"/>
      <c r="DW23" s="475"/>
      <c r="DX23" s="475"/>
      <c r="DY23" s="475"/>
      <c r="DZ23" s="475"/>
      <c r="EA23" s="475"/>
      <c r="EB23" s="475"/>
      <c r="EC23" s="475"/>
      <c r="ED23" s="475"/>
      <c r="EE23" s="475"/>
      <c r="EF23" s="475"/>
      <c r="EG23" s="475"/>
      <c r="EH23" s="475"/>
      <c r="EI23" s="475"/>
      <c r="EJ23" s="475"/>
      <c r="EK23" s="475"/>
      <c r="EL23" s="475"/>
      <c r="EM23" s="475"/>
      <c r="EN23" s="475"/>
      <c r="EO23" s="475"/>
      <c r="EP23" s="475"/>
      <c r="EQ23" s="475"/>
      <c r="ER23" s="475"/>
      <c r="ES23" s="475"/>
      <c r="ET23" s="475"/>
      <c r="EU23" s="475"/>
      <c r="EV23" s="475"/>
      <c r="EW23" s="475"/>
      <c r="EX23" s="475"/>
      <c r="EY23" s="475"/>
      <c r="EZ23" s="475"/>
      <c r="FA23" s="475"/>
      <c r="FB23" s="475"/>
      <c r="FC23" s="475"/>
      <c r="FD23" s="475"/>
      <c r="FE23" s="475"/>
      <c r="FF23" s="475"/>
      <c r="FG23" s="475"/>
      <c r="FH23" s="475"/>
      <c r="FI23" s="475"/>
      <c r="FJ23" s="475"/>
      <c r="FK23" s="475"/>
      <c r="FL23" s="475"/>
      <c r="FM23" s="475"/>
      <c r="FN23" s="475"/>
      <c r="FO23" s="475"/>
      <c r="FP23" s="475"/>
      <c r="FQ23" s="475"/>
      <c r="FR23" s="475"/>
      <c r="FS23" s="475"/>
      <c r="FT23" s="475"/>
      <c r="FU23" s="475"/>
      <c r="FV23" s="475"/>
      <c r="FW23" s="475"/>
      <c r="FX23" s="475"/>
      <c r="FY23" s="475"/>
      <c r="FZ23" s="475"/>
      <c r="GA23" s="475"/>
      <c r="GB23" s="475"/>
      <c r="GC23" s="475"/>
      <c r="GD23" s="475"/>
      <c r="GE23" s="475"/>
      <c r="GF23" s="475"/>
      <c r="GG23" s="475"/>
      <c r="GH23" s="475"/>
      <c r="GI23" s="475"/>
      <c r="GJ23" s="475"/>
      <c r="GK23" s="475"/>
      <c r="GL23" s="475"/>
      <c r="GM23" s="475"/>
      <c r="GN23" s="475"/>
      <c r="GO23" s="475"/>
      <c r="GP23" s="475"/>
      <c r="GQ23" s="475"/>
      <c r="GR23" s="475"/>
      <c r="GS23" s="475"/>
      <c r="GT23" s="475"/>
      <c r="GU23" s="475"/>
      <c r="GV23" s="475"/>
      <c r="GW23" s="475"/>
      <c r="GX23" s="475"/>
      <c r="GY23" s="475"/>
      <c r="GZ23" s="475"/>
      <c r="HA23" s="475"/>
      <c r="HB23" s="475"/>
      <c r="HC23" s="475"/>
      <c r="HD23" s="475"/>
      <c r="HE23" s="475"/>
      <c r="HF23" s="475"/>
      <c r="HG23" s="475"/>
      <c r="HH23" s="475"/>
      <c r="HI23" s="475"/>
      <c r="HJ23" s="475"/>
      <c r="HK23" s="475"/>
      <c r="HL23" s="475"/>
      <c r="HM23" s="475"/>
      <c r="HN23" s="475"/>
      <c r="HO23" s="475"/>
      <c r="HP23" s="475"/>
      <c r="HQ23" s="475"/>
      <c r="HR23" s="475"/>
      <c r="HS23" s="475"/>
      <c r="HT23" s="475"/>
      <c r="HU23" s="475"/>
      <c r="HV23" s="475"/>
      <c r="HW23" s="475"/>
      <c r="HX23" s="475"/>
      <c r="HY23" s="475"/>
      <c r="HZ23" s="475"/>
      <c r="IA23" s="475"/>
      <c r="IB23" s="475"/>
      <c r="IC23" s="475"/>
    </row>
    <row r="24" spans="2:237" ht="30" customHeight="1">
      <c r="B24" s="789"/>
      <c r="C24" s="267" t="s">
        <v>26</v>
      </c>
      <c r="D24" s="507">
        <f aca="true" t="shared" si="7" ref="D24:O24">SUM(D17:D23)</f>
        <v>444</v>
      </c>
      <c r="E24" s="517"/>
      <c r="F24" s="505">
        <f>SUM(F17:F23)</f>
        <v>4</v>
      </c>
      <c r="G24" s="508">
        <f t="shared" si="7"/>
        <v>468</v>
      </c>
      <c r="H24" s="507">
        <f t="shared" si="7"/>
        <v>0</v>
      </c>
      <c r="I24" s="505">
        <f t="shared" si="7"/>
        <v>1</v>
      </c>
      <c r="J24" s="505">
        <f t="shared" si="7"/>
        <v>9</v>
      </c>
      <c r="K24" s="505">
        <f t="shared" si="7"/>
        <v>38</v>
      </c>
      <c r="L24" s="505">
        <f t="shared" si="7"/>
        <v>125</v>
      </c>
      <c r="M24" s="505">
        <f t="shared" si="7"/>
        <v>102</v>
      </c>
      <c r="N24" s="505">
        <f t="shared" si="7"/>
        <v>36</v>
      </c>
      <c r="O24" s="508">
        <f t="shared" si="7"/>
        <v>133</v>
      </c>
      <c r="P24" s="475"/>
      <c r="Q24" s="504">
        <f aca="true" t="shared" si="8" ref="Q24:X24">SUM(Q17:Q23)</f>
        <v>3</v>
      </c>
      <c r="R24" s="505">
        <f t="shared" si="8"/>
        <v>142</v>
      </c>
      <c r="S24" s="505">
        <f t="shared" si="8"/>
        <v>126</v>
      </c>
      <c r="T24" s="505">
        <f t="shared" si="8"/>
        <v>94</v>
      </c>
      <c r="U24" s="505">
        <f t="shared" si="8"/>
        <v>32</v>
      </c>
      <c r="V24" s="505">
        <f t="shared" si="8"/>
        <v>47</v>
      </c>
      <c r="W24" s="505">
        <f t="shared" si="8"/>
        <v>0</v>
      </c>
      <c r="X24" s="443">
        <f t="shared" si="8"/>
        <v>16428</v>
      </c>
      <c r="Y24" s="518">
        <f>ROUND(X24/D24,1)</f>
        <v>37</v>
      </c>
      <c r="Z24" s="507">
        <f aca="true" t="shared" si="9" ref="Z24:AF24">SUM(Z17:Z23)</f>
        <v>89</v>
      </c>
      <c r="AA24" s="505">
        <f t="shared" si="9"/>
        <v>72</v>
      </c>
      <c r="AB24" s="505">
        <f t="shared" si="9"/>
        <v>49</v>
      </c>
      <c r="AC24" s="505">
        <f t="shared" si="9"/>
        <v>61</v>
      </c>
      <c r="AD24" s="505">
        <f t="shared" si="9"/>
        <v>71</v>
      </c>
      <c r="AE24" s="505">
        <f t="shared" si="9"/>
        <v>30</v>
      </c>
      <c r="AF24" s="508">
        <f t="shared" si="9"/>
        <v>72</v>
      </c>
      <c r="AG24" s="517">
        <f>SUM(AH24:AK24)</f>
        <v>14</v>
      </c>
      <c r="AH24" s="505">
        <f>SUM(AH17:AH23)</f>
        <v>5</v>
      </c>
      <c r="AI24" s="505">
        <f>SUM(AI17:AI23)</f>
        <v>8</v>
      </c>
      <c r="AJ24" s="505">
        <f>SUM(AJ17:AJ23)</f>
        <v>1</v>
      </c>
      <c r="AK24" s="509">
        <f>SUM(AK17:AK23)</f>
        <v>0</v>
      </c>
      <c r="AL24" s="475"/>
      <c r="AM24" s="475"/>
      <c r="AN24" s="475"/>
      <c r="AO24" s="475"/>
      <c r="AP24" s="475"/>
      <c r="AQ24" s="475"/>
      <c r="AR24" s="475"/>
      <c r="AS24" s="475"/>
      <c r="AT24" s="475"/>
      <c r="AU24" s="475"/>
      <c r="AV24" s="475"/>
      <c r="AW24" s="475"/>
      <c r="AX24" s="475"/>
      <c r="AY24" s="475"/>
      <c r="AZ24" s="475"/>
      <c r="BA24" s="475"/>
      <c r="BB24" s="475"/>
      <c r="BC24" s="475"/>
      <c r="BD24" s="475"/>
      <c r="BE24" s="475"/>
      <c r="BF24" s="475"/>
      <c r="BG24" s="475"/>
      <c r="BH24" s="475"/>
      <c r="BI24" s="475"/>
      <c r="BJ24" s="475"/>
      <c r="BK24" s="475"/>
      <c r="BL24" s="475"/>
      <c r="BM24" s="475"/>
      <c r="BN24" s="475"/>
      <c r="BO24" s="475"/>
      <c r="BP24" s="475"/>
      <c r="BQ24" s="475"/>
      <c r="BR24" s="475"/>
      <c r="BS24" s="475"/>
      <c r="BT24" s="475"/>
      <c r="BU24" s="475"/>
      <c r="BV24" s="475"/>
      <c r="BW24" s="475"/>
      <c r="BX24" s="475"/>
      <c r="BY24" s="475"/>
      <c r="BZ24" s="475"/>
      <c r="CA24" s="475"/>
      <c r="CB24" s="475"/>
      <c r="CC24" s="475"/>
      <c r="CD24" s="475"/>
      <c r="CE24" s="475"/>
      <c r="CF24" s="475"/>
      <c r="CG24" s="475"/>
      <c r="CH24" s="475"/>
      <c r="CI24" s="475"/>
      <c r="CJ24" s="475"/>
      <c r="CK24" s="475"/>
      <c r="CL24" s="475"/>
      <c r="CM24" s="475"/>
      <c r="CN24" s="475"/>
      <c r="CO24" s="475"/>
      <c r="CP24" s="475"/>
      <c r="CQ24" s="475"/>
      <c r="CR24" s="475"/>
      <c r="CS24" s="475"/>
      <c r="CT24" s="475"/>
      <c r="CU24" s="475"/>
      <c r="CV24" s="475"/>
      <c r="CW24" s="475"/>
      <c r="CX24" s="475"/>
      <c r="CY24" s="475"/>
      <c r="CZ24" s="475"/>
      <c r="DA24" s="475"/>
      <c r="DB24" s="475"/>
      <c r="DC24" s="475"/>
      <c r="DD24" s="475"/>
      <c r="DE24" s="475"/>
      <c r="DF24" s="475"/>
      <c r="DG24" s="475"/>
      <c r="DH24" s="475"/>
      <c r="DI24" s="475"/>
      <c r="DJ24" s="475"/>
      <c r="DK24" s="475"/>
      <c r="DL24" s="475"/>
      <c r="DM24" s="475"/>
      <c r="DN24" s="475"/>
      <c r="DO24" s="475"/>
      <c r="DP24" s="475"/>
      <c r="DQ24" s="475"/>
      <c r="DR24" s="475"/>
      <c r="DS24" s="475"/>
      <c r="DT24" s="475"/>
      <c r="DU24" s="475"/>
      <c r="DV24" s="475"/>
      <c r="DW24" s="475"/>
      <c r="DX24" s="475"/>
      <c r="DY24" s="475"/>
      <c r="DZ24" s="475"/>
      <c r="EA24" s="475"/>
      <c r="EB24" s="475"/>
      <c r="EC24" s="475"/>
      <c r="ED24" s="475"/>
      <c r="EE24" s="475"/>
      <c r="EF24" s="475"/>
      <c r="EG24" s="475"/>
      <c r="EH24" s="475"/>
      <c r="EI24" s="475"/>
      <c r="EJ24" s="475"/>
      <c r="EK24" s="475"/>
      <c r="EL24" s="475"/>
      <c r="EM24" s="475"/>
      <c r="EN24" s="475"/>
      <c r="EO24" s="475"/>
      <c r="EP24" s="475"/>
      <c r="EQ24" s="475"/>
      <c r="ER24" s="475"/>
      <c r="ES24" s="475"/>
      <c r="ET24" s="475"/>
      <c r="EU24" s="475"/>
      <c r="EV24" s="475"/>
      <c r="EW24" s="475"/>
      <c r="EX24" s="475"/>
      <c r="EY24" s="475"/>
      <c r="EZ24" s="475"/>
      <c r="FA24" s="475"/>
      <c r="FB24" s="475"/>
      <c r="FC24" s="475"/>
      <c r="FD24" s="475"/>
      <c r="FE24" s="475"/>
      <c r="FF24" s="475"/>
      <c r="FG24" s="475"/>
      <c r="FH24" s="475"/>
      <c r="FI24" s="475"/>
      <c r="FJ24" s="475"/>
      <c r="FK24" s="475"/>
      <c r="FL24" s="475"/>
      <c r="FM24" s="475"/>
      <c r="FN24" s="475"/>
      <c r="FO24" s="475"/>
      <c r="FP24" s="475"/>
      <c r="FQ24" s="475"/>
      <c r="FR24" s="475"/>
      <c r="FS24" s="475"/>
      <c r="FT24" s="475"/>
      <c r="FU24" s="475"/>
      <c r="FV24" s="475"/>
      <c r="FW24" s="475"/>
      <c r="FX24" s="475"/>
      <c r="FY24" s="475"/>
      <c r="FZ24" s="475"/>
      <c r="GA24" s="475"/>
      <c r="GB24" s="475"/>
      <c r="GC24" s="475"/>
      <c r="GD24" s="475"/>
      <c r="GE24" s="475"/>
      <c r="GF24" s="475"/>
      <c r="GG24" s="475"/>
      <c r="GH24" s="475"/>
      <c r="GI24" s="475"/>
      <c r="GJ24" s="475"/>
      <c r="GK24" s="475"/>
      <c r="GL24" s="475"/>
      <c r="GM24" s="475"/>
      <c r="GN24" s="475"/>
      <c r="GO24" s="475"/>
      <c r="GP24" s="475"/>
      <c r="GQ24" s="475"/>
      <c r="GR24" s="475"/>
      <c r="GS24" s="475"/>
      <c r="GT24" s="475"/>
      <c r="GU24" s="475"/>
      <c r="GV24" s="475"/>
      <c r="GW24" s="475"/>
      <c r="GX24" s="475"/>
      <c r="GY24" s="475"/>
      <c r="GZ24" s="475"/>
      <c r="HA24" s="475"/>
      <c r="HB24" s="475"/>
      <c r="HC24" s="475"/>
      <c r="HD24" s="475"/>
      <c r="HE24" s="475"/>
      <c r="HF24" s="475"/>
      <c r="HG24" s="475"/>
      <c r="HH24" s="475"/>
      <c r="HI24" s="475"/>
      <c r="HJ24" s="475"/>
      <c r="HK24" s="475"/>
      <c r="HL24" s="475"/>
      <c r="HM24" s="475"/>
      <c r="HN24" s="475"/>
      <c r="HO24" s="475"/>
      <c r="HP24" s="475"/>
      <c r="HQ24" s="475"/>
      <c r="HR24" s="475"/>
      <c r="HS24" s="475"/>
      <c r="HT24" s="475"/>
      <c r="HU24" s="475"/>
      <c r="HV24" s="475"/>
      <c r="HW24" s="475"/>
      <c r="HX24" s="475"/>
      <c r="HY24" s="475"/>
      <c r="HZ24" s="475"/>
      <c r="IA24" s="475"/>
      <c r="IB24" s="475"/>
      <c r="IC24" s="475"/>
    </row>
  </sheetData>
  <sheetProtection/>
  <mergeCells count="29">
    <mergeCell ref="D2:G2"/>
    <mergeCell ref="N4:N6"/>
    <mergeCell ref="O4:O6"/>
    <mergeCell ref="J4:J6"/>
    <mergeCell ref="K4:K6"/>
    <mergeCell ref="L4:L6"/>
    <mergeCell ref="M4:M6"/>
    <mergeCell ref="D5:E5"/>
    <mergeCell ref="D6:E6"/>
    <mergeCell ref="D4:E4"/>
    <mergeCell ref="Q3:Y3"/>
    <mergeCell ref="Q4:Q6"/>
    <mergeCell ref="B8:B16"/>
    <mergeCell ref="B17:B24"/>
    <mergeCell ref="X4:X6"/>
    <mergeCell ref="Y4:Y6"/>
    <mergeCell ref="B2:C6"/>
    <mergeCell ref="H3:O3"/>
    <mergeCell ref="H4:H6"/>
    <mergeCell ref="I4:I6"/>
    <mergeCell ref="AJ4:AJ6"/>
    <mergeCell ref="AG3:AK3"/>
    <mergeCell ref="AK4:AK6"/>
    <mergeCell ref="AF4:AF6"/>
    <mergeCell ref="Z3:AF3"/>
    <mergeCell ref="AG4:AG6"/>
    <mergeCell ref="AH4:AH6"/>
    <mergeCell ref="Z4:Z6"/>
    <mergeCell ref="AI4:AI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4"/>
  <sheetViews>
    <sheetView zoomScale="125" zoomScaleNormal="12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" sqref="W1:W16384"/>
    </sheetView>
  </sheetViews>
  <sheetFormatPr defaultColWidth="8.09765625" defaultRowHeight="14.25"/>
  <cols>
    <col min="1" max="1" width="3.69921875" style="6" customWidth="1"/>
    <col min="2" max="2" width="5.59765625" style="6" customWidth="1"/>
    <col min="3" max="3" width="8.59765625" style="6" customWidth="1"/>
    <col min="4" max="4" width="5.09765625" style="6" customWidth="1"/>
    <col min="5" max="5" width="3.59765625" style="6" customWidth="1"/>
    <col min="6" max="6" width="5.09765625" style="6" customWidth="1"/>
    <col min="7" max="11" width="3.59765625" style="6" customWidth="1"/>
    <col min="12" max="13" width="5.09765625" style="6" customWidth="1"/>
    <col min="14" max="14" width="3.59765625" style="6" customWidth="1"/>
    <col min="15" max="18" width="5.09765625" style="6" customWidth="1"/>
    <col min="19" max="19" width="4.59765625" style="6" customWidth="1"/>
    <col min="20" max="20" width="3.59765625" style="6" customWidth="1"/>
    <col min="21" max="21" width="6.3984375" style="6" customWidth="1"/>
    <col min="22" max="22" width="4.59765625" style="6" customWidth="1"/>
    <col min="23" max="26" width="5.09765625" style="6" customWidth="1"/>
    <col min="27" max="27" width="4.59765625" style="6" customWidth="1"/>
    <col min="28" max="29" width="4" style="6" customWidth="1"/>
    <col min="30" max="42" width="4.59765625" style="6" customWidth="1"/>
    <col min="43" max="16384" width="8.09765625" style="6" customWidth="1"/>
  </cols>
  <sheetData>
    <row r="1" spans="2:7" s="197" customFormat="1" ht="24" customHeight="1">
      <c r="B1" s="177" t="s">
        <v>209</v>
      </c>
      <c r="G1" s="258" t="s">
        <v>370</v>
      </c>
    </row>
    <row r="2" spans="1:42" s="258" customFormat="1" ht="15" customHeight="1">
      <c r="A2" s="795"/>
      <c r="B2" s="693"/>
      <c r="C2" s="748"/>
      <c r="D2" s="859" t="s">
        <v>210</v>
      </c>
      <c r="E2" s="856" t="s">
        <v>211</v>
      </c>
      <c r="F2" s="856" t="s">
        <v>212</v>
      </c>
      <c r="G2" s="842" t="s">
        <v>213</v>
      </c>
      <c r="H2" s="842"/>
      <c r="I2" s="842"/>
      <c r="J2" s="842"/>
      <c r="K2" s="842"/>
      <c r="L2" s="842"/>
      <c r="M2" s="843"/>
      <c r="N2" s="846" t="s">
        <v>214</v>
      </c>
      <c r="O2" s="847"/>
      <c r="P2" s="847"/>
      <c r="Q2" s="847"/>
      <c r="R2" s="847"/>
      <c r="S2" s="847"/>
      <c r="T2" s="847"/>
      <c r="U2" s="847"/>
      <c r="V2" s="848"/>
      <c r="W2" s="806" t="s">
        <v>215</v>
      </c>
      <c r="X2" s="807"/>
      <c r="Y2" s="807"/>
      <c r="Z2" s="807"/>
      <c r="AA2" s="807"/>
      <c r="AB2" s="807"/>
      <c r="AC2" s="866"/>
      <c r="AD2" s="777" t="s">
        <v>376</v>
      </c>
      <c r="AE2" s="862"/>
      <c r="AF2" s="862"/>
      <c r="AG2" s="862"/>
      <c r="AH2" s="862"/>
      <c r="AI2" s="862"/>
      <c r="AJ2" s="862"/>
      <c r="AK2" s="862"/>
      <c r="AL2" s="862"/>
      <c r="AM2" s="862"/>
      <c r="AN2" s="862"/>
      <c r="AO2" s="862"/>
      <c r="AP2" s="863"/>
    </row>
    <row r="3" spans="1:42" s="258" customFormat="1" ht="15" customHeight="1">
      <c r="A3" s="796"/>
      <c r="B3" s="695"/>
      <c r="C3" s="797"/>
      <c r="D3" s="860"/>
      <c r="E3" s="857"/>
      <c r="F3" s="857"/>
      <c r="G3" s="844"/>
      <c r="H3" s="844"/>
      <c r="I3" s="844"/>
      <c r="J3" s="844"/>
      <c r="K3" s="844"/>
      <c r="L3" s="844"/>
      <c r="M3" s="845"/>
      <c r="N3" s="849"/>
      <c r="O3" s="850"/>
      <c r="P3" s="850"/>
      <c r="Q3" s="850"/>
      <c r="R3" s="850"/>
      <c r="S3" s="850"/>
      <c r="T3" s="850"/>
      <c r="U3" s="850"/>
      <c r="V3" s="851"/>
      <c r="W3" s="867"/>
      <c r="X3" s="868"/>
      <c r="Y3" s="868"/>
      <c r="Z3" s="868"/>
      <c r="AA3" s="868"/>
      <c r="AB3" s="868"/>
      <c r="AC3" s="869"/>
      <c r="AD3" s="810" t="s">
        <v>37</v>
      </c>
      <c r="AE3" s="835" t="s">
        <v>216</v>
      </c>
      <c r="AF3" s="799"/>
      <c r="AG3" s="799"/>
      <c r="AH3" s="799"/>
      <c r="AI3" s="836"/>
      <c r="AJ3" s="835" t="s">
        <v>217</v>
      </c>
      <c r="AK3" s="864"/>
      <c r="AL3" s="864"/>
      <c r="AM3" s="864"/>
      <c r="AN3" s="864"/>
      <c r="AO3" s="864"/>
      <c r="AP3" s="865"/>
    </row>
    <row r="4" spans="1:42" s="258" customFormat="1" ht="16.5" customHeight="1">
      <c r="A4" s="796"/>
      <c r="B4" s="695"/>
      <c r="C4" s="797"/>
      <c r="D4" s="860"/>
      <c r="E4" s="857"/>
      <c r="F4" s="857"/>
      <c r="G4" s="767" t="s">
        <v>218</v>
      </c>
      <c r="H4" s="767" t="s">
        <v>219</v>
      </c>
      <c r="I4" s="767" t="s">
        <v>220</v>
      </c>
      <c r="J4" s="767" t="s">
        <v>221</v>
      </c>
      <c r="K4" s="767" t="s">
        <v>222</v>
      </c>
      <c r="L4" s="767" t="s">
        <v>223</v>
      </c>
      <c r="M4" s="771" t="s">
        <v>2</v>
      </c>
      <c r="N4" s="840" t="s">
        <v>224</v>
      </c>
      <c r="O4" s="607">
        <v>20</v>
      </c>
      <c r="P4" s="607">
        <v>30</v>
      </c>
      <c r="Q4" s="607">
        <v>40</v>
      </c>
      <c r="R4" s="607">
        <v>50</v>
      </c>
      <c r="S4" s="607">
        <v>55</v>
      </c>
      <c r="T4" s="838" t="s">
        <v>225</v>
      </c>
      <c r="U4" s="767" t="s">
        <v>202</v>
      </c>
      <c r="V4" s="772" t="s">
        <v>203</v>
      </c>
      <c r="W4" s="783" t="s">
        <v>226</v>
      </c>
      <c r="X4" s="607">
        <v>5</v>
      </c>
      <c r="Y4" s="607">
        <v>10</v>
      </c>
      <c r="Z4" s="607">
        <v>15</v>
      </c>
      <c r="AA4" s="607">
        <v>20</v>
      </c>
      <c r="AB4" s="607">
        <v>25</v>
      </c>
      <c r="AC4" s="831" t="s">
        <v>227</v>
      </c>
      <c r="AD4" s="833"/>
      <c r="AE4" s="766" t="s">
        <v>206</v>
      </c>
      <c r="AF4" s="766" t="s">
        <v>207</v>
      </c>
      <c r="AG4" s="766" t="s">
        <v>208</v>
      </c>
      <c r="AH4" s="766" t="s">
        <v>358</v>
      </c>
      <c r="AI4" s="766" t="s">
        <v>367</v>
      </c>
      <c r="AJ4" s="837" t="s">
        <v>226</v>
      </c>
      <c r="AK4" s="615">
        <v>5</v>
      </c>
      <c r="AL4" s="615">
        <v>10</v>
      </c>
      <c r="AM4" s="615">
        <v>15</v>
      </c>
      <c r="AN4" s="615">
        <v>20</v>
      </c>
      <c r="AO4" s="615">
        <v>25</v>
      </c>
      <c r="AP4" s="831" t="s">
        <v>227</v>
      </c>
    </row>
    <row r="5" spans="1:42" s="258" customFormat="1" ht="18.75" customHeight="1">
      <c r="A5" s="796"/>
      <c r="B5" s="695"/>
      <c r="C5" s="797"/>
      <c r="D5" s="860"/>
      <c r="E5" s="857"/>
      <c r="F5" s="857"/>
      <c r="G5" s="767"/>
      <c r="H5" s="767"/>
      <c r="I5" s="767"/>
      <c r="J5" s="767"/>
      <c r="K5" s="767"/>
      <c r="L5" s="767"/>
      <c r="M5" s="772"/>
      <c r="N5" s="840"/>
      <c r="O5" s="616" t="s">
        <v>228</v>
      </c>
      <c r="P5" s="616" t="s">
        <v>228</v>
      </c>
      <c r="Q5" s="616" t="s">
        <v>228</v>
      </c>
      <c r="R5" s="616" t="s">
        <v>228</v>
      </c>
      <c r="S5" s="616" t="s">
        <v>228</v>
      </c>
      <c r="T5" s="838"/>
      <c r="U5" s="767"/>
      <c r="V5" s="772"/>
      <c r="W5" s="783"/>
      <c r="X5" s="617" t="s">
        <v>228</v>
      </c>
      <c r="Y5" s="617" t="s">
        <v>228</v>
      </c>
      <c r="Z5" s="617" t="s">
        <v>228</v>
      </c>
      <c r="AA5" s="617" t="s">
        <v>228</v>
      </c>
      <c r="AB5" s="617" t="s">
        <v>228</v>
      </c>
      <c r="AC5" s="831"/>
      <c r="AD5" s="833"/>
      <c r="AE5" s="767"/>
      <c r="AF5" s="767"/>
      <c r="AG5" s="767"/>
      <c r="AH5" s="767"/>
      <c r="AI5" s="767"/>
      <c r="AJ5" s="838"/>
      <c r="AK5" s="616" t="s">
        <v>228</v>
      </c>
      <c r="AL5" s="616" t="s">
        <v>228</v>
      </c>
      <c r="AM5" s="616" t="s">
        <v>228</v>
      </c>
      <c r="AN5" s="616" t="s">
        <v>228</v>
      </c>
      <c r="AO5" s="616" t="s">
        <v>228</v>
      </c>
      <c r="AP5" s="831"/>
    </row>
    <row r="6" spans="1:42" s="258" customFormat="1" ht="16.5" customHeight="1">
      <c r="A6" s="749"/>
      <c r="B6" s="697"/>
      <c r="C6" s="750"/>
      <c r="D6" s="861"/>
      <c r="E6" s="858"/>
      <c r="F6" s="858"/>
      <c r="G6" s="768"/>
      <c r="H6" s="768"/>
      <c r="I6" s="768"/>
      <c r="J6" s="768"/>
      <c r="K6" s="768"/>
      <c r="L6" s="768"/>
      <c r="M6" s="773"/>
      <c r="N6" s="841"/>
      <c r="O6" s="588">
        <v>29</v>
      </c>
      <c r="P6" s="588">
        <v>39</v>
      </c>
      <c r="Q6" s="588">
        <v>49</v>
      </c>
      <c r="R6" s="588">
        <v>54</v>
      </c>
      <c r="S6" s="588">
        <v>59</v>
      </c>
      <c r="T6" s="839"/>
      <c r="U6" s="768"/>
      <c r="V6" s="773"/>
      <c r="W6" s="784"/>
      <c r="X6" s="588">
        <v>9</v>
      </c>
      <c r="Y6" s="588">
        <v>14</v>
      </c>
      <c r="Z6" s="588">
        <v>19</v>
      </c>
      <c r="AA6" s="588">
        <v>24</v>
      </c>
      <c r="AB6" s="588">
        <v>29</v>
      </c>
      <c r="AC6" s="832"/>
      <c r="AD6" s="834"/>
      <c r="AE6" s="768"/>
      <c r="AF6" s="768"/>
      <c r="AG6" s="768"/>
      <c r="AH6" s="768"/>
      <c r="AI6" s="768"/>
      <c r="AJ6" s="839"/>
      <c r="AK6" s="588">
        <v>9</v>
      </c>
      <c r="AL6" s="588">
        <v>14</v>
      </c>
      <c r="AM6" s="588">
        <v>19</v>
      </c>
      <c r="AN6" s="588">
        <v>24</v>
      </c>
      <c r="AO6" s="588">
        <v>29</v>
      </c>
      <c r="AP6" s="832"/>
    </row>
    <row r="7" spans="1:44" ht="15" customHeight="1">
      <c r="A7" s="822" t="s">
        <v>92</v>
      </c>
      <c r="B7" s="823"/>
      <c r="C7" s="824"/>
      <c r="D7" s="83">
        <f aca="true" t="shared" si="0" ref="D7:T7">SUM(D20,D52,D53:D54)</f>
        <v>8214</v>
      </c>
      <c r="E7" s="84">
        <f t="shared" si="0"/>
        <v>284</v>
      </c>
      <c r="F7" s="84">
        <f t="shared" si="0"/>
        <v>8823</v>
      </c>
      <c r="G7" s="84">
        <f t="shared" si="0"/>
        <v>38</v>
      </c>
      <c r="H7" s="84">
        <f t="shared" si="0"/>
        <v>90</v>
      </c>
      <c r="I7" s="84">
        <f t="shared" si="0"/>
        <v>293</v>
      </c>
      <c r="J7" s="84">
        <f t="shared" si="0"/>
        <v>318</v>
      </c>
      <c r="K7" s="84">
        <f t="shared" si="0"/>
        <v>525</v>
      </c>
      <c r="L7" s="84">
        <f t="shared" si="0"/>
        <v>1155</v>
      </c>
      <c r="M7" s="198">
        <f t="shared" si="0"/>
        <v>5795</v>
      </c>
      <c r="N7" s="281">
        <f t="shared" si="0"/>
        <v>9</v>
      </c>
      <c r="O7" s="84">
        <f t="shared" si="0"/>
        <v>680</v>
      </c>
      <c r="P7" s="84">
        <f t="shared" si="0"/>
        <v>2335</v>
      </c>
      <c r="Q7" s="84">
        <f t="shared" si="0"/>
        <v>2474</v>
      </c>
      <c r="R7" s="84">
        <f t="shared" si="0"/>
        <v>1067</v>
      </c>
      <c r="S7" s="84">
        <f t="shared" si="0"/>
        <v>846</v>
      </c>
      <c r="T7" s="84">
        <f t="shared" si="0"/>
        <v>803</v>
      </c>
      <c r="U7" s="84">
        <f>SUM(U20,U52,U53:U54)</f>
        <v>363963</v>
      </c>
      <c r="V7" s="268">
        <f>ROUND(U7/D7,1)</f>
        <v>44.3</v>
      </c>
      <c r="W7" s="84">
        <f aca="true" t="shared" si="1" ref="W7:AP7">SUM(W20,W52,W53:W54)</f>
        <v>1787</v>
      </c>
      <c r="X7" s="84">
        <f t="shared" si="1"/>
        <v>1622</v>
      </c>
      <c r="Y7" s="84">
        <f t="shared" si="1"/>
        <v>1362</v>
      </c>
      <c r="Z7" s="84">
        <f t="shared" si="1"/>
        <v>1144</v>
      </c>
      <c r="AA7" s="84">
        <f t="shared" si="1"/>
        <v>879</v>
      </c>
      <c r="AB7" s="84">
        <f t="shared" si="1"/>
        <v>671</v>
      </c>
      <c r="AC7" s="84">
        <f t="shared" si="1"/>
        <v>749</v>
      </c>
      <c r="AD7" s="84">
        <f t="shared" si="1"/>
        <v>379</v>
      </c>
      <c r="AE7" s="84">
        <f t="shared" si="1"/>
        <v>367</v>
      </c>
      <c r="AF7" s="84">
        <f t="shared" si="1"/>
        <v>1</v>
      </c>
      <c r="AG7" s="84">
        <f>SUM(AG20,AG52,AG53:AG54)</f>
        <v>9</v>
      </c>
      <c r="AH7" s="84">
        <f>SUM(AH20,AH52,AH53:AH54)</f>
        <v>2</v>
      </c>
      <c r="AI7" s="84">
        <f t="shared" si="1"/>
        <v>0</v>
      </c>
      <c r="AJ7" s="84">
        <f t="shared" si="1"/>
        <v>56</v>
      </c>
      <c r="AK7" s="84">
        <f t="shared" si="1"/>
        <v>57</v>
      </c>
      <c r="AL7" s="84">
        <f t="shared" si="1"/>
        <v>45</v>
      </c>
      <c r="AM7" s="84">
        <f t="shared" si="1"/>
        <v>45</v>
      </c>
      <c r="AN7" s="84">
        <f t="shared" si="1"/>
        <v>45</v>
      </c>
      <c r="AO7" s="84">
        <f t="shared" si="1"/>
        <v>35</v>
      </c>
      <c r="AP7" s="85">
        <f t="shared" si="1"/>
        <v>96</v>
      </c>
      <c r="AQ7" s="269"/>
      <c r="AR7" s="269"/>
    </row>
    <row r="8" spans="1:44" ht="15" customHeight="1">
      <c r="A8" s="852" t="s">
        <v>253</v>
      </c>
      <c r="B8" s="854" t="s">
        <v>3</v>
      </c>
      <c r="C8" s="855"/>
      <c r="D8" s="270">
        <v>813</v>
      </c>
      <c r="E8" s="205">
        <v>58</v>
      </c>
      <c r="F8" s="205">
        <v>900</v>
      </c>
      <c r="G8" s="205">
        <v>1</v>
      </c>
      <c r="H8" s="205">
        <v>5</v>
      </c>
      <c r="I8" s="205">
        <v>33</v>
      </c>
      <c r="J8" s="205">
        <v>33</v>
      </c>
      <c r="K8" s="205">
        <v>75</v>
      </c>
      <c r="L8" s="205">
        <v>75</v>
      </c>
      <c r="M8" s="207">
        <v>591</v>
      </c>
      <c r="N8" s="271">
        <v>3</v>
      </c>
      <c r="O8" s="205">
        <v>44</v>
      </c>
      <c r="P8" s="205">
        <v>183</v>
      </c>
      <c r="Q8" s="205">
        <v>266</v>
      </c>
      <c r="R8" s="205">
        <v>98</v>
      </c>
      <c r="S8" s="205">
        <v>66</v>
      </c>
      <c r="T8" s="205">
        <v>153</v>
      </c>
      <c r="U8" s="205">
        <v>38152</v>
      </c>
      <c r="V8" s="272">
        <f aca="true" t="shared" si="2" ref="V8:V19">ROUND(U8/D8,1)</f>
        <v>46.9</v>
      </c>
      <c r="W8" s="270">
        <v>171</v>
      </c>
      <c r="X8" s="205">
        <v>121</v>
      </c>
      <c r="Y8" s="205">
        <v>143</v>
      </c>
      <c r="Z8" s="205">
        <v>124</v>
      </c>
      <c r="AA8" s="205">
        <v>87</v>
      </c>
      <c r="AB8" s="205">
        <v>62</v>
      </c>
      <c r="AC8" s="273">
        <v>105</v>
      </c>
      <c r="AD8" s="270">
        <f>SUM(AE8:AI8)</f>
        <v>27</v>
      </c>
      <c r="AE8" s="205">
        <v>26</v>
      </c>
      <c r="AF8" s="205"/>
      <c r="AG8" s="205">
        <v>1</v>
      </c>
      <c r="AH8" s="205"/>
      <c r="AI8" s="205"/>
      <c r="AJ8" s="205">
        <v>6</v>
      </c>
      <c r="AK8" s="205">
        <v>2</v>
      </c>
      <c r="AL8" s="205">
        <v>4</v>
      </c>
      <c r="AM8" s="205">
        <v>3</v>
      </c>
      <c r="AN8" s="205">
        <v>3</v>
      </c>
      <c r="AO8" s="205">
        <v>1</v>
      </c>
      <c r="AP8" s="273">
        <v>8</v>
      </c>
      <c r="AQ8" s="269"/>
      <c r="AR8" s="269"/>
    </row>
    <row r="9" spans="1:44" ht="15" customHeight="1">
      <c r="A9" s="852"/>
      <c r="B9" s="827" t="s">
        <v>4</v>
      </c>
      <c r="C9" s="828"/>
      <c r="D9" s="22">
        <v>290</v>
      </c>
      <c r="E9" s="23">
        <v>2</v>
      </c>
      <c r="F9" s="23">
        <v>294</v>
      </c>
      <c r="G9" s="23">
        <v>1</v>
      </c>
      <c r="H9" s="23">
        <v>2</v>
      </c>
      <c r="I9" s="23">
        <v>10</v>
      </c>
      <c r="J9" s="23">
        <v>14</v>
      </c>
      <c r="K9" s="23">
        <v>28</v>
      </c>
      <c r="L9" s="23">
        <v>61</v>
      </c>
      <c r="M9" s="204">
        <v>174</v>
      </c>
      <c r="N9" s="25"/>
      <c r="O9" s="23">
        <v>29</v>
      </c>
      <c r="P9" s="23">
        <v>80</v>
      </c>
      <c r="Q9" s="23">
        <v>102</v>
      </c>
      <c r="R9" s="23">
        <v>32</v>
      </c>
      <c r="S9" s="23">
        <v>28</v>
      </c>
      <c r="T9" s="23">
        <v>19</v>
      </c>
      <c r="U9" s="23">
        <v>12571</v>
      </c>
      <c r="V9" s="274">
        <f t="shared" si="2"/>
        <v>43.3</v>
      </c>
      <c r="W9" s="22">
        <v>63</v>
      </c>
      <c r="X9" s="23">
        <v>48</v>
      </c>
      <c r="Y9" s="23">
        <v>46</v>
      </c>
      <c r="Z9" s="23">
        <v>39</v>
      </c>
      <c r="AA9" s="23">
        <v>37</v>
      </c>
      <c r="AB9" s="23">
        <v>26</v>
      </c>
      <c r="AC9" s="24">
        <v>31</v>
      </c>
      <c r="AD9" s="270">
        <f aca="true" t="shared" si="3" ref="AD9:AD19">SUM(AE9:AI9)</f>
        <v>6</v>
      </c>
      <c r="AE9" s="23">
        <v>5</v>
      </c>
      <c r="AF9" s="23"/>
      <c r="AG9" s="23">
        <v>1</v>
      </c>
      <c r="AH9" s="23"/>
      <c r="AI9" s="23"/>
      <c r="AJ9" s="23">
        <v>1</v>
      </c>
      <c r="AK9" s="23">
        <v>1</v>
      </c>
      <c r="AL9" s="23"/>
      <c r="AM9" s="23">
        <v>1</v>
      </c>
      <c r="AN9" s="23">
        <v>1</v>
      </c>
      <c r="AO9" s="23">
        <v>1</v>
      </c>
      <c r="AP9" s="24">
        <v>1</v>
      </c>
      <c r="AQ9" s="269"/>
      <c r="AR9" s="269"/>
    </row>
    <row r="10" spans="1:44" ht="15" customHeight="1">
      <c r="A10" s="852"/>
      <c r="B10" s="827" t="s">
        <v>5</v>
      </c>
      <c r="C10" s="828"/>
      <c r="D10" s="22">
        <v>247</v>
      </c>
      <c r="E10" s="23">
        <v>10</v>
      </c>
      <c r="F10" s="23">
        <v>282</v>
      </c>
      <c r="G10" s="23">
        <v>1</v>
      </c>
      <c r="H10" s="23">
        <v>2</v>
      </c>
      <c r="I10" s="23">
        <v>10</v>
      </c>
      <c r="J10" s="23">
        <v>10</v>
      </c>
      <c r="K10" s="23">
        <v>30</v>
      </c>
      <c r="L10" s="23">
        <v>41</v>
      </c>
      <c r="M10" s="204">
        <v>153</v>
      </c>
      <c r="N10" s="25">
        <v>2</v>
      </c>
      <c r="O10" s="23">
        <v>17</v>
      </c>
      <c r="P10" s="23">
        <v>77</v>
      </c>
      <c r="Q10" s="23">
        <v>86</v>
      </c>
      <c r="R10" s="23">
        <v>40</v>
      </c>
      <c r="S10" s="23">
        <v>18</v>
      </c>
      <c r="T10" s="23">
        <v>7</v>
      </c>
      <c r="U10" s="23">
        <v>10535</v>
      </c>
      <c r="V10" s="274">
        <f t="shared" si="2"/>
        <v>42.7</v>
      </c>
      <c r="W10" s="22">
        <v>59</v>
      </c>
      <c r="X10" s="23">
        <v>44</v>
      </c>
      <c r="Y10" s="23">
        <v>30</v>
      </c>
      <c r="Z10" s="23">
        <v>24</v>
      </c>
      <c r="AA10" s="23">
        <v>37</v>
      </c>
      <c r="AB10" s="23">
        <v>30</v>
      </c>
      <c r="AC10" s="24">
        <v>23</v>
      </c>
      <c r="AD10" s="270">
        <f t="shared" si="3"/>
        <v>19</v>
      </c>
      <c r="AE10" s="23">
        <v>19</v>
      </c>
      <c r="AF10" s="23"/>
      <c r="AG10" s="23"/>
      <c r="AH10" s="23"/>
      <c r="AI10" s="23"/>
      <c r="AJ10" s="23">
        <v>2</v>
      </c>
      <c r="AK10" s="23">
        <v>3</v>
      </c>
      <c r="AL10" s="23">
        <v>1</v>
      </c>
      <c r="AM10" s="23">
        <v>2</v>
      </c>
      <c r="AN10" s="23">
        <v>3</v>
      </c>
      <c r="AO10" s="23"/>
      <c r="AP10" s="24">
        <v>8</v>
      </c>
      <c r="AQ10" s="269"/>
      <c r="AR10" s="269"/>
    </row>
    <row r="11" spans="1:44" ht="15" customHeight="1">
      <c r="A11" s="852"/>
      <c r="B11" s="827" t="s">
        <v>6</v>
      </c>
      <c r="C11" s="828"/>
      <c r="D11" s="22">
        <v>338</v>
      </c>
      <c r="E11" s="23">
        <v>8</v>
      </c>
      <c r="F11" s="23">
        <v>344</v>
      </c>
      <c r="G11" s="23">
        <v>1</v>
      </c>
      <c r="H11" s="23">
        <v>3</v>
      </c>
      <c r="I11" s="23">
        <v>12</v>
      </c>
      <c r="J11" s="23">
        <v>14</v>
      </c>
      <c r="K11" s="23">
        <v>23</v>
      </c>
      <c r="L11" s="23">
        <v>23</v>
      </c>
      <c r="M11" s="204">
        <v>262</v>
      </c>
      <c r="N11" s="25"/>
      <c r="O11" s="23">
        <v>13</v>
      </c>
      <c r="P11" s="23">
        <v>97</v>
      </c>
      <c r="Q11" s="23">
        <v>116</v>
      </c>
      <c r="R11" s="23">
        <v>52</v>
      </c>
      <c r="S11" s="23">
        <v>37</v>
      </c>
      <c r="T11" s="23">
        <v>23</v>
      </c>
      <c r="U11" s="23">
        <v>15224</v>
      </c>
      <c r="V11" s="274">
        <f t="shared" si="2"/>
        <v>45</v>
      </c>
      <c r="W11" s="22">
        <v>84</v>
      </c>
      <c r="X11" s="23">
        <v>58</v>
      </c>
      <c r="Y11" s="23">
        <v>65</v>
      </c>
      <c r="Z11" s="23">
        <v>50</v>
      </c>
      <c r="AA11" s="23">
        <v>27</v>
      </c>
      <c r="AB11" s="23">
        <v>30</v>
      </c>
      <c r="AC11" s="24">
        <v>24</v>
      </c>
      <c r="AD11" s="270">
        <f t="shared" si="3"/>
        <v>18</v>
      </c>
      <c r="AE11" s="23">
        <v>17</v>
      </c>
      <c r="AF11" s="23"/>
      <c r="AG11" s="23">
        <v>1</v>
      </c>
      <c r="AH11" s="23"/>
      <c r="AI11" s="23"/>
      <c r="AJ11" s="23">
        <v>5</v>
      </c>
      <c r="AK11" s="23">
        <v>1</v>
      </c>
      <c r="AL11" s="23">
        <v>6</v>
      </c>
      <c r="AM11" s="23">
        <v>1</v>
      </c>
      <c r="AN11" s="23"/>
      <c r="AO11" s="23"/>
      <c r="AP11" s="24">
        <v>5</v>
      </c>
      <c r="AQ11" s="269"/>
      <c r="AR11" s="269"/>
    </row>
    <row r="12" spans="1:44" ht="15" customHeight="1">
      <c r="A12" s="852"/>
      <c r="B12" s="827" t="s">
        <v>7</v>
      </c>
      <c r="C12" s="828"/>
      <c r="D12" s="22">
        <v>331</v>
      </c>
      <c r="E12" s="23">
        <v>4</v>
      </c>
      <c r="F12" s="23">
        <v>331</v>
      </c>
      <c r="G12" s="23">
        <v>1</v>
      </c>
      <c r="H12" s="23">
        <v>3</v>
      </c>
      <c r="I12" s="23">
        <v>20</v>
      </c>
      <c r="J12" s="23">
        <v>12</v>
      </c>
      <c r="K12" s="23">
        <v>12</v>
      </c>
      <c r="L12" s="23">
        <v>43</v>
      </c>
      <c r="M12" s="204">
        <v>240</v>
      </c>
      <c r="N12" s="25"/>
      <c r="O12" s="23">
        <v>15</v>
      </c>
      <c r="P12" s="23">
        <v>114</v>
      </c>
      <c r="Q12" s="23">
        <v>104</v>
      </c>
      <c r="R12" s="23">
        <v>47</v>
      </c>
      <c r="S12" s="23">
        <v>30</v>
      </c>
      <c r="T12" s="23">
        <v>21</v>
      </c>
      <c r="U12" s="23">
        <v>14401</v>
      </c>
      <c r="V12" s="274">
        <f t="shared" si="2"/>
        <v>43.5</v>
      </c>
      <c r="W12" s="22">
        <v>85</v>
      </c>
      <c r="X12" s="23">
        <v>79</v>
      </c>
      <c r="Y12" s="23">
        <v>55</v>
      </c>
      <c r="Z12" s="23">
        <v>49</v>
      </c>
      <c r="AA12" s="23">
        <v>31</v>
      </c>
      <c r="AB12" s="23">
        <v>19</v>
      </c>
      <c r="AC12" s="24">
        <v>13</v>
      </c>
      <c r="AD12" s="270">
        <f t="shared" si="3"/>
        <v>20</v>
      </c>
      <c r="AE12" s="23">
        <v>20</v>
      </c>
      <c r="AF12" s="23"/>
      <c r="AG12" s="23"/>
      <c r="AH12" s="23"/>
      <c r="AI12" s="23"/>
      <c r="AJ12" s="23">
        <v>2</v>
      </c>
      <c r="AK12" s="23">
        <v>7</v>
      </c>
      <c r="AL12" s="23">
        <v>2</v>
      </c>
      <c r="AM12" s="23">
        <v>4</v>
      </c>
      <c r="AN12" s="23">
        <v>1</v>
      </c>
      <c r="AO12" s="23">
        <v>1</v>
      </c>
      <c r="AP12" s="24">
        <v>3</v>
      </c>
      <c r="AQ12" s="269"/>
      <c r="AR12" s="269"/>
    </row>
    <row r="13" spans="1:44" ht="15" customHeight="1">
      <c r="A13" s="852"/>
      <c r="B13" s="827" t="s">
        <v>8</v>
      </c>
      <c r="C13" s="828"/>
      <c r="D13" s="22">
        <v>416</v>
      </c>
      <c r="E13" s="23">
        <v>29</v>
      </c>
      <c r="F13" s="23">
        <v>444</v>
      </c>
      <c r="G13" s="23">
        <v>1</v>
      </c>
      <c r="H13" s="23">
        <v>2</v>
      </c>
      <c r="I13" s="23">
        <v>5</v>
      </c>
      <c r="J13" s="23">
        <v>5</v>
      </c>
      <c r="K13" s="23">
        <v>27</v>
      </c>
      <c r="L13" s="23">
        <v>63</v>
      </c>
      <c r="M13" s="204">
        <v>313</v>
      </c>
      <c r="N13" s="25"/>
      <c r="O13" s="23">
        <v>25</v>
      </c>
      <c r="P13" s="23">
        <v>125</v>
      </c>
      <c r="Q13" s="23">
        <v>134</v>
      </c>
      <c r="R13" s="23">
        <v>47</v>
      </c>
      <c r="S13" s="23">
        <v>47</v>
      </c>
      <c r="T13" s="23">
        <v>38</v>
      </c>
      <c r="U13" s="23">
        <v>18578</v>
      </c>
      <c r="V13" s="274">
        <f t="shared" si="2"/>
        <v>44.7</v>
      </c>
      <c r="W13" s="22">
        <v>98</v>
      </c>
      <c r="X13" s="23">
        <v>100</v>
      </c>
      <c r="Y13" s="23">
        <v>79</v>
      </c>
      <c r="Z13" s="23">
        <v>61</v>
      </c>
      <c r="AA13" s="23">
        <v>33</v>
      </c>
      <c r="AB13" s="23">
        <v>24</v>
      </c>
      <c r="AC13" s="24">
        <v>21</v>
      </c>
      <c r="AD13" s="270">
        <f t="shared" si="3"/>
        <v>21</v>
      </c>
      <c r="AE13" s="23">
        <v>21</v>
      </c>
      <c r="AF13" s="23"/>
      <c r="AG13" s="23"/>
      <c r="AH13" s="23"/>
      <c r="AI13" s="23"/>
      <c r="AJ13" s="23">
        <v>2</v>
      </c>
      <c r="AK13" s="23">
        <v>6</v>
      </c>
      <c r="AL13" s="23">
        <v>3</v>
      </c>
      <c r="AM13" s="23">
        <v>3</v>
      </c>
      <c r="AN13" s="23">
        <v>2</v>
      </c>
      <c r="AO13" s="23">
        <v>4</v>
      </c>
      <c r="AP13" s="24">
        <v>1</v>
      </c>
      <c r="AQ13" s="269"/>
      <c r="AR13" s="269"/>
    </row>
    <row r="14" spans="1:44" ht="15" customHeight="1">
      <c r="A14" s="852"/>
      <c r="B14" s="829" t="s">
        <v>250</v>
      </c>
      <c r="C14" s="448" t="s">
        <v>363</v>
      </c>
      <c r="D14" s="369">
        <v>91</v>
      </c>
      <c r="E14" s="365"/>
      <c r="F14" s="365">
        <v>106</v>
      </c>
      <c r="G14" s="365">
        <v>1</v>
      </c>
      <c r="H14" s="365">
        <v>1</v>
      </c>
      <c r="I14" s="365">
        <v>2</v>
      </c>
      <c r="J14" s="365">
        <v>4</v>
      </c>
      <c r="K14" s="365">
        <v>6</v>
      </c>
      <c r="L14" s="365">
        <v>29</v>
      </c>
      <c r="M14" s="366">
        <v>48</v>
      </c>
      <c r="N14" s="370"/>
      <c r="O14" s="365">
        <v>13</v>
      </c>
      <c r="P14" s="365">
        <v>46</v>
      </c>
      <c r="Q14" s="365">
        <v>26</v>
      </c>
      <c r="R14" s="365">
        <v>4</v>
      </c>
      <c r="S14" s="365">
        <v>2</v>
      </c>
      <c r="T14" s="365"/>
      <c r="U14" s="365">
        <v>3380</v>
      </c>
      <c r="V14" s="577">
        <v>39.7</v>
      </c>
      <c r="W14" s="369">
        <v>20</v>
      </c>
      <c r="X14" s="365">
        <v>27</v>
      </c>
      <c r="Y14" s="365">
        <v>16</v>
      </c>
      <c r="Z14" s="365">
        <v>9</v>
      </c>
      <c r="AA14" s="365">
        <v>13</v>
      </c>
      <c r="AB14" s="365">
        <v>5</v>
      </c>
      <c r="AC14" s="367">
        <v>1</v>
      </c>
      <c r="AD14" s="578">
        <v>14</v>
      </c>
      <c r="AE14" s="365">
        <v>4</v>
      </c>
      <c r="AF14" s="365"/>
      <c r="AG14" s="365"/>
      <c r="AH14" s="365"/>
      <c r="AI14" s="365"/>
      <c r="AJ14" s="365"/>
      <c r="AK14" s="365"/>
      <c r="AL14" s="365"/>
      <c r="AM14" s="365">
        <v>2</v>
      </c>
      <c r="AN14" s="365">
        <v>1</v>
      </c>
      <c r="AO14" s="365">
        <v>1</v>
      </c>
      <c r="AP14" s="367"/>
      <c r="AQ14" s="269"/>
      <c r="AR14" s="269"/>
    </row>
    <row r="15" spans="1:44" ht="15" customHeight="1">
      <c r="A15" s="852"/>
      <c r="B15" s="676"/>
      <c r="C15" s="449" t="s">
        <v>362</v>
      </c>
      <c r="D15" s="369">
        <v>48</v>
      </c>
      <c r="E15" s="365">
        <v>5</v>
      </c>
      <c r="F15" s="365">
        <v>57</v>
      </c>
      <c r="G15" s="365">
        <v>1</v>
      </c>
      <c r="H15" s="365"/>
      <c r="I15" s="365">
        <v>2</v>
      </c>
      <c r="J15" s="365">
        <v>2</v>
      </c>
      <c r="K15" s="365">
        <v>8</v>
      </c>
      <c r="L15" s="365">
        <v>1</v>
      </c>
      <c r="M15" s="366">
        <v>34</v>
      </c>
      <c r="N15" s="370"/>
      <c r="O15" s="365">
        <v>9</v>
      </c>
      <c r="P15" s="365">
        <v>18</v>
      </c>
      <c r="Q15" s="365">
        <v>14</v>
      </c>
      <c r="R15" s="365">
        <v>3</v>
      </c>
      <c r="S15" s="365">
        <v>3</v>
      </c>
      <c r="T15" s="365">
        <v>1</v>
      </c>
      <c r="U15" s="365">
        <v>1867</v>
      </c>
      <c r="V15" s="577">
        <f>ROUND(U15/D15,1)</f>
        <v>38.9</v>
      </c>
      <c r="W15" s="369">
        <v>11</v>
      </c>
      <c r="X15" s="365">
        <v>10</v>
      </c>
      <c r="Y15" s="365">
        <v>8</v>
      </c>
      <c r="Z15" s="365">
        <v>10</v>
      </c>
      <c r="AA15" s="365">
        <v>3</v>
      </c>
      <c r="AB15" s="365">
        <v>4</v>
      </c>
      <c r="AC15" s="367">
        <v>2</v>
      </c>
      <c r="AD15" s="578"/>
      <c r="AE15" s="365">
        <v>3</v>
      </c>
      <c r="AF15" s="365"/>
      <c r="AG15" s="365"/>
      <c r="AH15" s="365"/>
      <c r="AI15" s="365"/>
      <c r="AJ15" s="365"/>
      <c r="AK15" s="365"/>
      <c r="AL15" s="365"/>
      <c r="AM15" s="365">
        <v>2</v>
      </c>
      <c r="AN15" s="365">
        <v>1</v>
      </c>
      <c r="AO15" s="365"/>
      <c r="AP15" s="367"/>
      <c r="AQ15" s="269"/>
      <c r="AR15" s="269"/>
    </row>
    <row r="16" spans="1:44" ht="15" customHeight="1">
      <c r="A16" s="852"/>
      <c r="B16" s="676"/>
      <c r="C16" s="449" t="s">
        <v>364</v>
      </c>
      <c r="D16" s="369">
        <v>33</v>
      </c>
      <c r="E16" s="365"/>
      <c r="F16" s="365">
        <v>33</v>
      </c>
      <c r="G16" s="365">
        <v>1</v>
      </c>
      <c r="H16" s="365">
        <v>2</v>
      </c>
      <c r="I16" s="365"/>
      <c r="J16" s="365"/>
      <c r="K16" s="365">
        <v>3</v>
      </c>
      <c r="L16" s="365">
        <v>6</v>
      </c>
      <c r="M16" s="366">
        <v>21</v>
      </c>
      <c r="N16" s="370">
        <v>1</v>
      </c>
      <c r="O16" s="365">
        <v>4</v>
      </c>
      <c r="P16" s="365">
        <v>9</v>
      </c>
      <c r="Q16" s="365">
        <v>12</v>
      </c>
      <c r="R16" s="365">
        <v>2</v>
      </c>
      <c r="S16" s="365">
        <v>1</v>
      </c>
      <c r="T16" s="365">
        <v>4</v>
      </c>
      <c r="U16" s="365">
        <v>1382</v>
      </c>
      <c r="V16" s="577">
        <f t="shared" si="2"/>
        <v>41.9</v>
      </c>
      <c r="W16" s="369">
        <v>9</v>
      </c>
      <c r="X16" s="365">
        <v>4</v>
      </c>
      <c r="Y16" s="365">
        <v>5</v>
      </c>
      <c r="Z16" s="365">
        <v>4</v>
      </c>
      <c r="AA16" s="365">
        <v>3</v>
      </c>
      <c r="AB16" s="365">
        <v>3</v>
      </c>
      <c r="AC16" s="367">
        <v>5</v>
      </c>
      <c r="AD16" s="578"/>
      <c r="AE16" s="365">
        <v>1</v>
      </c>
      <c r="AF16" s="365"/>
      <c r="AG16" s="365"/>
      <c r="AH16" s="365"/>
      <c r="AI16" s="365"/>
      <c r="AJ16" s="365">
        <v>1</v>
      </c>
      <c r="AK16" s="365"/>
      <c r="AL16" s="365"/>
      <c r="AM16" s="365"/>
      <c r="AN16" s="365"/>
      <c r="AO16" s="365"/>
      <c r="AP16" s="367"/>
      <c r="AQ16" s="269"/>
      <c r="AR16" s="269"/>
    </row>
    <row r="17" spans="1:44" ht="15" customHeight="1">
      <c r="A17" s="852"/>
      <c r="B17" s="676"/>
      <c r="C17" s="449" t="s">
        <v>365</v>
      </c>
      <c r="D17" s="369">
        <v>90</v>
      </c>
      <c r="E17" s="365">
        <v>11</v>
      </c>
      <c r="F17" s="365">
        <v>93</v>
      </c>
      <c r="G17" s="365">
        <v>1</v>
      </c>
      <c r="H17" s="365">
        <v>1</v>
      </c>
      <c r="I17" s="365">
        <v>4</v>
      </c>
      <c r="J17" s="365">
        <v>4</v>
      </c>
      <c r="K17" s="365">
        <v>4</v>
      </c>
      <c r="L17" s="365">
        <v>22</v>
      </c>
      <c r="M17" s="366">
        <v>54</v>
      </c>
      <c r="N17" s="370"/>
      <c r="O17" s="365">
        <v>12</v>
      </c>
      <c r="P17" s="365">
        <v>28</v>
      </c>
      <c r="Q17" s="365">
        <v>33</v>
      </c>
      <c r="R17" s="365">
        <v>11</v>
      </c>
      <c r="S17" s="365">
        <v>4</v>
      </c>
      <c r="T17" s="365">
        <v>2</v>
      </c>
      <c r="U17" s="365">
        <v>3683</v>
      </c>
      <c r="V17" s="577">
        <f t="shared" si="2"/>
        <v>40.9</v>
      </c>
      <c r="W17" s="369">
        <v>29</v>
      </c>
      <c r="X17" s="365">
        <v>12</v>
      </c>
      <c r="Y17" s="365">
        <v>12</v>
      </c>
      <c r="Z17" s="365">
        <v>18</v>
      </c>
      <c r="AA17" s="365">
        <v>11</v>
      </c>
      <c r="AB17" s="365">
        <v>6</v>
      </c>
      <c r="AC17" s="367">
        <v>2</v>
      </c>
      <c r="AD17" s="578"/>
      <c r="AE17" s="365">
        <v>5</v>
      </c>
      <c r="AF17" s="365"/>
      <c r="AG17" s="365"/>
      <c r="AH17" s="365"/>
      <c r="AI17" s="365"/>
      <c r="AJ17" s="365">
        <v>1</v>
      </c>
      <c r="AK17" s="365">
        <v>1</v>
      </c>
      <c r="AL17" s="365">
        <v>1</v>
      </c>
      <c r="AM17" s="365">
        <v>1</v>
      </c>
      <c r="AN17" s="365"/>
      <c r="AO17" s="365"/>
      <c r="AP17" s="367">
        <v>1</v>
      </c>
      <c r="AQ17" s="269"/>
      <c r="AR17" s="269"/>
    </row>
    <row r="18" spans="1:44" ht="15" customHeight="1">
      <c r="A18" s="852"/>
      <c r="B18" s="830"/>
      <c r="C18" s="449" t="s">
        <v>366</v>
      </c>
      <c r="D18" s="369">
        <v>24</v>
      </c>
      <c r="E18" s="365"/>
      <c r="F18" s="365">
        <v>25</v>
      </c>
      <c r="G18" s="365">
        <v>1</v>
      </c>
      <c r="H18" s="365">
        <v>1</v>
      </c>
      <c r="I18" s="365"/>
      <c r="J18" s="365"/>
      <c r="K18" s="365">
        <v>2</v>
      </c>
      <c r="L18" s="365">
        <v>6</v>
      </c>
      <c r="M18" s="366">
        <v>14</v>
      </c>
      <c r="N18" s="370"/>
      <c r="O18" s="365">
        <v>1</v>
      </c>
      <c r="P18" s="365">
        <v>8</v>
      </c>
      <c r="Q18" s="365">
        <v>9</v>
      </c>
      <c r="R18" s="365">
        <v>3</v>
      </c>
      <c r="S18" s="365"/>
      <c r="T18" s="365">
        <v>3</v>
      </c>
      <c r="U18" s="365">
        <v>1055</v>
      </c>
      <c r="V18" s="577">
        <f t="shared" si="2"/>
        <v>44</v>
      </c>
      <c r="W18" s="369">
        <v>4</v>
      </c>
      <c r="X18" s="365">
        <v>3</v>
      </c>
      <c r="Y18" s="365">
        <v>3</v>
      </c>
      <c r="Z18" s="365">
        <v>5</v>
      </c>
      <c r="AA18" s="365">
        <v>4</v>
      </c>
      <c r="AB18" s="365">
        <v>4</v>
      </c>
      <c r="AC18" s="367">
        <v>1</v>
      </c>
      <c r="AD18" s="578"/>
      <c r="AE18" s="365">
        <v>1</v>
      </c>
      <c r="AF18" s="365"/>
      <c r="AG18" s="365"/>
      <c r="AH18" s="365"/>
      <c r="AI18" s="365"/>
      <c r="AJ18" s="365"/>
      <c r="AK18" s="365">
        <v>1</v>
      </c>
      <c r="AL18" s="365"/>
      <c r="AM18" s="365"/>
      <c r="AN18" s="365"/>
      <c r="AO18" s="365"/>
      <c r="AP18" s="367"/>
      <c r="AQ18" s="269"/>
      <c r="AR18" s="269"/>
    </row>
    <row r="19" spans="1:44" ht="15" customHeight="1">
      <c r="A19" s="852"/>
      <c r="B19" s="827" t="s">
        <v>254</v>
      </c>
      <c r="C19" s="828" t="s">
        <v>255</v>
      </c>
      <c r="D19" s="48">
        <v>364</v>
      </c>
      <c r="E19" s="49"/>
      <c r="F19" s="49">
        <v>442</v>
      </c>
      <c r="G19" s="365">
        <v>1</v>
      </c>
      <c r="H19" s="365">
        <v>3</v>
      </c>
      <c r="I19" s="365">
        <v>21</v>
      </c>
      <c r="J19" s="365">
        <v>19</v>
      </c>
      <c r="K19" s="365">
        <v>15</v>
      </c>
      <c r="L19" s="365">
        <v>55</v>
      </c>
      <c r="M19" s="366">
        <v>250</v>
      </c>
      <c r="N19" s="370"/>
      <c r="O19" s="365">
        <v>16</v>
      </c>
      <c r="P19" s="365">
        <v>102</v>
      </c>
      <c r="Q19" s="365">
        <v>115</v>
      </c>
      <c r="R19" s="365">
        <v>48</v>
      </c>
      <c r="S19" s="365">
        <v>41</v>
      </c>
      <c r="T19" s="365">
        <v>42</v>
      </c>
      <c r="U19" s="365">
        <v>16466</v>
      </c>
      <c r="V19" s="280">
        <f t="shared" si="2"/>
        <v>45.2</v>
      </c>
      <c r="W19" s="369">
        <v>76</v>
      </c>
      <c r="X19" s="365">
        <v>70</v>
      </c>
      <c r="Y19" s="365">
        <v>60</v>
      </c>
      <c r="Z19" s="365">
        <v>46</v>
      </c>
      <c r="AA19" s="365">
        <v>47</v>
      </c>
      <c r="AB19" s="365">
        <v>25</v>
      </c>
      <c r="AC19" s="367">
        <v>40</v>
      </c>
      <c r="AD19" s="270">
        <f t="shared" si="3"/>
        <v>16</v>
      </c>
      <c r="AE19" s="365">
        <v>14</v>
      </c>
      <c r="AF19" s="365"/>
      <c r="AG19" s="365"/>
      <c r="AH19" s="365">
        <v>2</v>
      </c>
      <c r="AI19" s="365"/>
      <c r="AJ19" s="365">
        <v>1</v>
      </c>
      <c r="AK19" s="365">
        <v>3</v>
      </c>
      <c r="AL19" s="365">
        <v>2</v>
      </c>
      <c r="AM19" s="365">
        <v>2</v>
      </c>
      <c r="AN19" s="365">
        <v>3</v>
      </c>
      <c r="AO19" s="365">
        <v>2</v>
      </c>
      <c r="AP19" s="367">
        <v>3</v>
      </c>
      <c r="AQ19" s="269"/>
      <c r="AR19" s="269"/>
    </row>
    <row r="20" spans="1:44" ht="15" customHeight="1">
      <c r="A20" s="853"/>
      <c r="B20" s="825" t="s">
        <v>98</v>
      </c>
      <c r="C20" s="826"/>
      <c r="D20" s="7">
        <f aca="true" t="shared" si="4" ref="D20:U20">SUM(D8:D19)</f>
        <v>3085</v>
      </c>
      <c r="E20" s="8">
        <f t="shared" si="4"/>
        <v>127</v>
      </c>
      <c r="F20" s="8">
        <f t="shared" si="4"/>
        <v>3351</v>
      </c>
      <c r="G20" s="8">
        <f t="shared" si="4"/>
        <v>12</v>
      </c>
      <c r="H20" s="8">
        <f t="shared" si="4"/>
        <v>25</v>
      </c>
      <c r="I20" s="8">
        <f t="shared" si="4"/>
        <v>119</v>
      </c>
      <c r="J20" s="8">
        <f t="shared" si="4"/>
        <v>117</v>
      </c>
      <c r="K20" s="8">
        <f t="shared" si="4"/>
        <v>233</v>
      </c>
      <c r="L20" s="8">
        <f t="shared" si="4"/>
        <v>425</v>
      </c>
      <c r="M20" s="249">
        <f t="shared" si="4"/>
        <v>2154</v>
      </c>
      <c r="N20" s="356">
        <f t="shared" si="4"/>
        <v>6</v>
      </c>
      <c r="O20" s="8">
        <f t="shared" si="4"/>
        <v>198</v>
      </c>
      <c r="P20" s="8">
        <f t="shared" si="4"/>
        <v>887</v>
      </c>
      <c r="Q20" s="8">
        <f t="shared" si="4"/>
        <v>1017</v>
      </c>
      <c r="R20" s="8">
        <f t="shared" si="4"/>
        <v>387</v>
      </c>
      <c r="S20" s="8">
        <f t="shared" si="4"/>
        <v>277</v>
      </c>
      <c r="T20" s="8">
        <f t="shared" si="4"/>
        <v>313</v>
      </c>
      <c r="U20" s="8">
        <f t="shared" si="4"/>
        <v>137294</v>
      </c>
      <c r="V20" s="275">
        <f>ROUND(U20/D20,1)</f>
        <v>44.5</v>
      </c>
      <c r="W20" s="7">
        <f aca="true" t="shared" si="5" ref="W20:AH20">SUM(W8:W19)</f>
        <v>709</v>
      </c>
      <c r="X20" s="8">
        <f t="shared" si="5"/>
        <v>576</v>
      </c>
      <c r="Y20" s="8">
        <f t="shared" si="5"/>
        <v>522</v>
      </c>
      <c r="Z20" s="8">
        <f t="shared" si="5"/>
        <v>439</v>
      </c>
      <c r="AA20" s="8">
        <f t="shared" si="5"/>
        <v>333</v>
      </c>
      <c r="AB20" s="8">
        <f t="shared" si="5"/>
        <v>238</v>
      </c>
      <c r="AC20" s="9">
        <f t="shared" si="5"/>
        <v>268</v>
      </c>
      <c r="AD20" s="7">
        <f t="shared" si="5"/>
        <v>141</v>
      </c>
      <c r="AE20" s="8">
        <f t="shared" si="5"/>
        <v>136</v>
      </c>
      <c r="AF20" s="8">
        <f t="shared" si="5"/>
        <v>0</v>
      </c>
      <c r="AG20" s="8">
        <f t="shared" si="5"/>
        <v>3</v>
      </c>
      <c r="AH20" s="8">
        <f t="shared" si="5"/>
        <v>2</v>
      </c>
      <c r="AI20" s="8">
        <f aca="true" t="shared" si="6" ref="AI20:AP20">SUM(AI8:AI19)</f>
        <v>0</v>
      </c>
      <c r="AJ20" s="8">
        <f t="shared" si="6"/>
        <v>21</v>
      </c>
      <c r="AK20" s="8">
        <f t="shared" si="6"/>
        <v>25</v>
      </c>
      <c r="AL20" s="8">
        <f t="shared" si="6"/>
        <v>19</v>
      </c>
      <c r="AM20" s="8">
        <f t="shared" si="6"/>
        <v>21</v>
      </c>
      <c r="AN20" s="8">
        <f t="shared" si="6"/>
        <v>15</v>
      </c>
      <c r="AO20" s="8">
        <f t="shared" si="6"/>
        <v>10</v>
      </c>
      <c r="AP20" s="9">
        <f t="shared" si="6"/>
        <v>30</v>
      </c>
      <c r="AQ20" s="269"/>
      <c r="AR20" s="269"/>
    </row>
    <row r="21" spans="1:44" ht="15" customHeight="1">
      <c r="A21" s="815" t="s">
        <v>256</v>
      </c>
      <c r="B21" s="678" t="s">
        <v>34</v>
      </c>
      <c r="C21" s="59" t="s">
        <v>9</v>
      </c>
      <c r="D21" s="65">
        <f aca="true" t="shared" si="7" ref="D21:U21">SUM(D22:D26)</f>
        <v>1219</v>
      </c>
      <c r="E21" s="66">
        <f t="shared" si="7"/>
        <v>47</v>
      </c>
      <c r="F21" s="66">
        <f>SUM(F22:F26)</f>
        <v>1290</v>
      </c>
      <c r="G21" s="66">
        <f t="shared" si="7"/>
        <v>5</v>
      </c>
      <c r="H21" s="66">
        <f t="shared" si="7"/>
        <v>14</v>
      </c>
      <c r="I21" s="66">
        <f t="shared" si="7"/>
        <v>41</v>
      </c>
      <c r="J21" s="66">
        <f t="shared" si="7"/>
        <v>46</v>
      </c>
      <c r="K21" s="66">
        <f t="shared" si="7"/>
        <v>91</v>
      </c>
      <c r="L21" s="66">
        <f t="shared" si="7"/>
        <v>184</v>
      </c>
      <c r="M21" s="241">
        <f t="shared" si="7"/>
        <v>838</v>
      </c>
      <c r="N21" s="68">
        <f t="shared" si="7"/>
        <v>0</v>
      </c>
      <c r="O21" s="66">
        <f t="shared" si="7"/>
        <v>134</v>
      </c>
      <c r="P21" s="66">
        <f t="shared" si="7"/>
        <v>380</v>
      </c>
      <c r="Q21" s="66">
        <f t="shared" si="7"/>
        <v>346</v>
      </c>
      <c r="R21" s="66">
        <f t="shared" si="7"/>
        <v>143</v>
      </c>
      <c r="S21" s="66">
        <f t="shared" si="7"/>
        <v>128</v>
      </c>
      <c r="T21" s="66">
        <f t="shared" si="7"/>
        <v>88</v>
      </c>
      <c r="U21" s="574">
        <f t="shared" si="7"/>
        <v>52299</v>
      </c>
      <c r="V21" s="276">
        <f aca="true" t="shared" si="8" ref="V21:V54">ROUND(U21/D21,1)</f>
        <v>42.9</v>
      </c>
      <c r="W21" s="65">
        <f aca="true" t="shared" si="9" ref="W21:AP21">SUM(W22:W26)</f>
        <v>263</v>
      </c>
      <c r="X21" s="66">
        <f t="shared" si="9"/>
        <v>275</v>
      </c>
      <c r="Y21" s="66">
        <f t="shared" si="9"/>
        <v>185</v>
      </c>
      <c r="Z21" s="66">
        <f t="shared" si="9"/>
        <v>175</v>
      </c>
      <c r="AA21" s="66">
        <f t="shared" si="9"/>
        <v>115</v>
      </c>
      <c r="AB21" s="66">
        <f t="shared" si="9"/>
        <v>97</v>
      </c>
      <c r="AC21" s="67">
        <f t="shared" si="9"/>
        <v>109</v>
      </c>
      <c r="AD21" s="65">
        <f t="shared" si="9"/>
        <v>42</v>
      </c>
      <c r="AE21" s="66">
        <v>41</v>
      </c>
      <c r="AF21" s="66">
        <v>0</v>
      </c>
      <c r="AG21" s="66">
        <v>1</v>
      </c>
      <c r="AH21" s="66">
        <v>0</v>
      </c>
      <c r="AI21" s="66">
        <f t="shared" si="9"/>
        <v>0</v>
      </c>
      <c r="AJ21" s="66">
        <f t="shared" si="9"/>
        <v>9</v>
      </c>
      <c r="AK21" s="66">
        <f t="shared" si="9"/>
        <v>3</v>
      </c>
      <c r="AL21" s="66">
        <f t="shared" si="9"/>
        <v>4</v>
      </c>
      <c r="AM21" s="66">
        <f t="shared" si="9"/>
        <v>3</v>
      </c>
      <c r="AN21" s="66">
        <f t="shared" si="9"/>
        <v>8</v>
      </c>
      <c r="AO21" s="66">
        <f t="shared" si="9"/>
        <v>5</v>
      </c>
      <c r="AP21" s="67">
        <f t="shared" si="9"/>
        <v>10</v>
      </c>
      <c r="AQ21" s="269"/>
      <c r="AR21" s="269"/>
    </row>
    <row r="22" spans="1:44" ht="15" customHeight="1">
      <c r="A22" s="816"/>
      <c r="B22" s="676"/>
      <c r="C22" s="448" t="s">
        <v>10</v>
      </c>
      <c r="D22" s="579">
        <v>211</v>
      </c>
      <c r="E22" s="252">
        <v>16</v>
      </c>
      <c r="F22" s="252">
        <v>230</v>
      </c>
      <c r="G22" s="252">
        <v>1</v>
      </c>
      <c r="H22" s="252">
        <v>2</v>
      </c>
      <c r="I22" s="252">
        <v>8</v>
      </c>
      <c r="J22" s="252">
        <v>6</v>
      </c>
      <c r="K22" s="252">
        <v>27</v>
      </c>
      <c r="L22" s="252">
        <v>51</v>
      </c>
      <c r="M22" s="366">
        <v>116</v>
      </c>
      <c r="N22" s="370"/>
      <c r="O22" s="252">
        <v>25</v>
      </c>
      <c r="P22" s="252">
        <v>56</v>
      </c>
      <c r="Q22" s="252">
        <v>59</v>
      </c>
      <c r="R22" s="252">
        <v>27</v>
      </c>
      <c r="S22" s="252">
        <v>26</v>
      </c>
      <c r="T22" s="252">
        <v>18</v>
      </c>
      <c r="U22" s="252">
        <v>9227</v>
      </c>
      <c r="V22" s="274">
        <f t="shared" si="8"/>
        <v>43.7</v>
      </c>
      <c r="W22" s="579">
        <v>48</v>
      </c>
      <c r="X22" s="252">
        <v>41</v>
      </c>
      <c r="Y22" s="252">
        <v>27</v>
      </c>
      <c r="Z22" s="252">
        <v>24</v>
      </c>
      <c r="AA22" s="252">
        <v>26</v>
      </c>
      <c r="AB22" s="252">
        <v>24</v>
      </c>
      <c r="AC22" s="583">
        <v>21</v>
      </c>
      <c r="AD22" s="579">
        <f>SUM(AE22:AI22)</f>
        <v>12</v>
      </c>
      <c r="AE22" s="252">
        <v>12</v>
      </c>
      <c r="AF22" s="252"/>
      <c r="AG22" s="252"/>
      <c r="AH22" s="252"/>
      <c r="AI22" s="252"/>
      <c r="AJ22" s="252">
        <v>2</v>
      </c>
      <c r="AK22" s="252"/>
      <c r="AL22" s="252">
        <v>1</v>
      </c>
      <c r="AM22" s="252">
        <v>1</v>
      </c>
      <c r="AN22" s="252">
        <v>2</v>
      </c>
      <c r="AO22" s="252">
        <v>2</v>
      </c>
      <c r="AP22" s="583">
        <v>4</v>
      </c>
      <c r="AQ22" s="269"/>
      <c r="AR22" s="269"/>
    </row>
    <row r="23" spans="1:44" ht="15" customHeight="1">
      <c r="A23" s="816"/>
      <c r="B23" s="676"/>
      <c r="C23" s="448" t="s">
        <v>11</v>
      </c>
      <c r="D23" s="579">
        <v>178</v>
      </c>
      <c r="E23" s="252">
        <v>20</v>
      </c>
      <c r="F23" s="252">
        <v>185</v>
      </c>
      <c r="G23" s="252">
        <v>1</v>
      </c>
      <c r="H23" s="252">
        <v>3</v>
      </c>
      <c r="I23" s="252">
        <v>4</v>
      </c>
      <c r="J23" s="252">
        <v>6</v>
      </c>
      <c r="K23" s="252">
        <v>13</v>
      </c>
      <c r="L23" s="252">
        <v>30</v>
      </c>
      <c r="M23" s="366">
        <v>121</v>
      </c>
      <c r="N23" s="370"/>
      <c r="O23" s="252">
        <v>19</v>
      </c>
      <c r="P23" s="252">
        <v>49</v>
      </c>
      <c r="Q23" s="252">
        <v>60</v>
      </c>
      <c r="R23" s="252">
        <v>18</v>
      </c>
      <c r="S23" s="252">
        <v>16</v>
      </c>
      <c r="T23" s="252">
        <v>21</v>
      </c>
      <c r="U23" s="252">
        <v>7673</v>
      </c>
      <c r="V23" s="274">
        <f t="shared" si="8"/>
        <v>43.1</v>
      </c>
      <c r="W23" s="579">
        <v>40</v>
      </c>
      <c r="X23" s="252">
        <v>54</v>
      </c>
      <c r="Y23" s="252">
        <v>17</v>
      </c>
      <c r="Z23" s="252">
        <v>21</v>
      </c>
      <c r="AA23" s="252">
        <v>20</v>
      </c>
      <c r="AB23" s="252">
        <v>10</v>
      </c>
      <c r="AC23" s="583">
        <v>16</v>
      </c>
      <c r="AD23" s="579">
        <f>SUM(AE23:AI23)</f>
        <v>9</v>
      </c>
      <c r="AE23" s="252">
        <v>9</v>
      </c>
      <c r="AF23" s="252"/>
      <c r="AG23" s="252"/>
      <c r="AH23" s="252"/>
      <c r="AI23" s="252"/>
      <c r="AJ23" s="252">
        <v>1</v>
      </c>
      <c r="AK23" s="252">
        <v>2</v>
      </c>
      <c r="AL23" s="252"/>
      <c r="AM23" s="252">
        <v>1</v>
      </c>
      <c r="AN23" s="252">
        <v>2</v>
      </c>
      <c r="AO23" s="252">
        <v>1</v>
      </c>
      <c r="AP23" s="583">
        <v>2</v>
      </c>
      <c r="AQ23" s="269"/>
      <c r="AR23" s="269"/>
    </row>
    <row r="24" spans="1:44" ht="15" customHeight="1">
      <c r="A24" s="816"/>
      <c r="B24" s="676"/>
      <c r="C24" s="448" t="s">
        <v>148</v>
      </c>
      <c r="D24" s="579">
        <v>369</v>
      </c>
      <c r="E24" s="252">
        <v>4</v>
      </c>
      <c r="F24" s="252">
        <v>413</v>
      </c>
      <c r="G24" s="252">
        <v>1</v>
      </c>
      <c r="H24" s="252">
        <v>4</v>
      </c>
      <c r="I24" s="252">
        <v>18</v>
      </c>
      <c r="J24" s="252">
        <v>18</v>
      </c>
      <c r="K24" s="252">
        <v>21</v>
      </c>
      <c r="L24" s="252">
        <v>49</v>
      </c>
      <c r="M24" s="366">
        <v>258</v>
      </c>
      <c r="N24" s="370"/>
      <c r="O24" s="252">
        <v>48</v>
      </c>
      <c r="P24" s="252">
        <v>135</v>
      </c>
      <c r="Q24" s="252">
        <v>104</v>
      </c>
      <c r="R24" s="252">
        <v>38</v>
      </c>
      <c r="S24" s="252">
        <v>20</v>
      </c>
      <c r="T24" s="252">
        <v>19</v>
      </c>
      <c r="U24" s="252">
        <v>15219</v>
      </c>
      <c r="V24" s="274">
        <f t="shared" si="8"/>
        <v>41.2</v>
      </c>
      <c r="W24" s="579">
        <v>88</v>
      </c>
      <c r="X24" s="252">
        <v>96</v>
      </c>
      <c r="Y24" s="252">
        <v>68</v>
      </c>
      <c r="Z24" s="252">
        <v>50</v>
      </c>
      <c r="AA24" s="252">
        <v>24</v>
      </c>
      <c r="AB24" s="252">
        <v>26</v>
      </c>
      <c r="AC24" s="583">
        <v>17</v>
      </c>
      <c r="AD24" s="579">
        <f>SUM(AE24:AI24)</f>
        <v>12</v>
      </c>
      <c r="AE24" s="252">
        <v>12</v>
      </c>
      <c r="AF24" s="252"/>
      <c r="AG24" s="252"/>
      <c r="AH24" s="252"/>
      <c r="AI24" s="252"/>
      <c r="AJ24" s="252">
        <v>4</v>
      </c>
      <c r="AK24" s="252"/>
      <c r="AL24" s="252">
        <v>2</v>
      </c>
      <c r="AM24" s="252">
        <v>1</v>
      </c>
      <c r="AN24" s="252">
        <v>2</v>
      </c>
      <c r="AO24" s="252">
        <v>1</v>
      </c>
      <c r="AP24" s="583">
        <v>2</v>
      </c>
      <c r="AQ24" s="269"/>
      <c r="AR24" s="269"/>
    </row>
    <row r="25" spans="1:44" ht="15" customHeight="1">
      <c r="A25" s="816"/>
      <c r="B25" s="676"/>
      <c r="C25" s="448" t="s">
        <v>149</v>
      </c>
      <c r="D25" s="579">
        <v>211</v>
      </c>
      <c r="E25" s="252">
        <v>7</v>
      </c>
      <c r="F25" s="252">
        <v>212</v>
      </c>
      <c r="G25" s="252">
        <v>1</v>
      </c>
      <c r="H25" s="252">
        <v>3</v>
      </c>
      <c r="I25" s="252">
        <v>6</v>
      </c>
      <c r="J25" s="252">
        <v>6</v>
      </c>
      <c r="K25" s="252">
        <v>12</v>
      </c>
      <c r="L25" s="252">
        <v>18</v>
      </c>
      <c r="M25" s="366">
        <v>165</v>
      </c>
      <c r="N25" s="370"/>
      <c r="O25" s="252">
        <v>14</v>
      </c>
      <c r="P25" s="252">
        <v>64</v>
      </c>
      <c r="Q25" s="252">
        <v>56</v>
      </c>
      <c r="R25" s="252">
        <v>30</v>
      </c>
      <c r="S25" s="252">
        <v>30</v>
      </c>
      <c r="T25" s="252">
        <v>17</v>
      </c>
      <c r="U25" s="252">
        <v>9372</v>
      </c>
      <c r="V25" s="274">
        <f t="shared" si="8"/>
        <v>44.4</v>
      </c>
      <c r="W25" s="579">
        <v>36</v>
      </c>
      <c r="X25" s="252">
        <v>48</v>
      </c>
      <c r="Y25" s="252">
        <v>27</v>
      </c>
      <c r="Z25" s="252">
        <v>35</v>
      </c>
      <c r="AA25" s="252">
        <v>17</v>
      </c>
      <c r="AB25" s="252">
        <v>20</v>
      </c>
      <c r="AC25" s="583">
        <v>28</v>
      </c>
      <c r="AD25" s="579">
        <f>SUM(AE25:AI25)</f>
        <v>3</v>
      </c>
      <c r="AE25" s="252">
        <v>2</v>
      </c>
      <c r="AF25" s="252"/>
      <c r="AG25" s="252">
        <v>1</v>
      </c>
      <c r="AH25" s="252"/>
      <c r="AI25" s="252"/>
      <c r="AJ25" s="252"/>
      <c r="AK25" s="252">
        <v>1</v>
      </c>
      <c r="AL25" s="252"/>
      <c r="AM25" s="252"/>
      <c r="AN25" s="252">
        <v>1</v>
      </c>
      <c r="AO25" s="252"/>
      <c r="AP25" s="583">
        <v>1</v>
      </c>
      <c r="AQ25" s="269"/>
      <c r="AR25" s="269"/>
    </row>
    <row r="26" spans="1:44" ht="15" customHeight="1">
      <c r="A26" s="816"/>
      <c r="B26" s="677"/>
      <c r="C26" s="450" t="s">
        <v>12</v>
      </c>
      <c r="D26" s="580">
        <v>250</v>
      </c>
      <c r="E26" s="255">
        <v>0</v>
      </c>
      <c r="F26" s="255">
        <v>250</v>
      </c>
      <c r="G26" s="255">
        <v>1</v>
      </c>
      <c r="H26" s="255">
        <v>2</v>
      </c>
      <c r="I26" s="255">
        <v>5</v>
      </c>
      <c r="J26" s="255">
        <v>10</v>
      </c>
      <c r="K26" s="255">
        <v>18</v>
      </c>
      <c r="L26" s="255">
        <v>36</v>
      </c>
      <c r="M26" s="581">
        <v>178</v>
      </c>
      <c r="N26" s="582"/>
      <c r="O26" s="255">
        <v>28</v>
      </c>
      <c r="P26" s="255">
        <v>76</v>
      </c>
      <c r="Q26" s="255">
        <v>67</v>
      </c>
      <c r="R26" s="255">
        <v>30</v>
      </c>
      <c r="S26" s="255">
        <v>36</v>
      </c>
      <c r="T26" s="255">
        <v>13</v>
      </c>
      <c r="U26" s="255">
        <v>10808</v>
      </c>
      <c r="V26" s="277">
        <f t="shared" si="8"/>
        <v>43.2</v>
      </c>
      <c r="W26" s="580">
        <v>51</v>
      </c>
      <c r="X26" s="255">
        <v>36</v>
      </c>
      <c r="Y26" s="255">
        <v>46</v>
      </c>
      <c r="Z26" s="255">
        <v>45</v>
      </c>
      <c r="AA26" s="255">
        <v>28</v>
      </c>
      <c r="AB26" s="255">
        <v>17</v>
      </c>
      <c r="AC26" s="584">
        <v>27</v>
      </c>
      <c r="AD26" s="579">
        <f>SUM(AE26:AI26)</f>
        <v>6</v>
      </c>
      <c r="AE26" s="255">
        <v>6</v>
      </c>
      <c r="AF26" s="255"/>
      <c r="AG26" s="255"/>
      <c r="AH26" s="255"/>
      <c r="AI26" s="255"/>
      <c r="AJ26" s="255">
        <v>2</v>
      </c>
      <c r="AK26" s="255"/>
      <c r="AL26" s="255">
        <v>1</v>
      </c>
      <c r="AM26" s="255"/>
      <c r="AN26" s="255">
        <v>1</v>
      </c>
      <c r="AO26" s="255">
        <v>1</v>
      </c>
      <c r="AP26" s="584">
        <v>1</v>
      </c>
      <c r="AQ26" s="269"/>
      <c r="AR26" s="269"/>
    </row>
    <row r="27" spans="1:44" ht="15" customHeight="1">
      <c r="A27" s="816"/>
      <c r="B27" s="676" t="s">
        <v>35</v>
      </c>
      <c r="C27" s="59" t="s">
        <v>9</v>
      </c>
      <c r="D27" s="65">
        <f aca="true" t="shared" si="10" ref="D27:U27">SUM(D28:D32)</f>
        <v>233</v>
      </c>
      <c r="E27" s="66">
        <f t="shared" si="10"/>
        <v>8</v>
      </c>
      <c r="F27" s="66">
        <f t="shared" si="10"/>
        <v>241</v>
      </c>
      <c r="G27" s="66">
        <f t="shared" si="10"/>
        <v>5</v>
      </c>
      <c r="H27" s="66">
        <f t="shared" si="10"/>
        <v>10</v>
      </c>
      <c r="I27" s="66">
        <f t="shared" si="10"/>
        <v>8</v>
      </c>
      <c r="J27" s="66">
        <f t="shared" si="10"/>
        <v>8</v>
      </c>
      <c r="K27" s="66">
        <f t="shared" si="10"/>
        <v>14</v>
      </c>
      <c r="L27" s="66">
        <f t="shared" si="10"/>
        <v>47</v>
      </c>
      <c r="M27" s="241">
        <f t="shared" si="10"/>
        <v>141</v>
      </c>
      <c r="N27" s="68">
        <f t="shared" si="10"/>
        <v>0</v>
      </c>
      <c r="O27" s="66">
        <f t="shared" si="10"/>
        <v>38</v>
      </c>
      <c r="P27" s="66">
        <f t="shared" si="10"/>
        <v>75</v>
      </c>
      <c r="Q27" s="574">
        <f t="shared" si="10"/>
        <v>56</v>
      </c>
      <c r="R27" s="574">
        <f t="shared" si="10"/>
        <v>24</v>
      </c>
      <c r="S27" s="574">
        <f t="shared" si="10"/>
        <v>15</v>
      </c>
      <c r="T27" s="574">
        <f t="shared" si="10"/>
        <v>25</v>
      </c>
      <c r="U27" s="574">
        <f t="shared" si="10"/>
        <v>9818</v>
      </c>
      <c r="V27" s="276">
        <f t="shared" si="8"/>
        <v>42.1</v>
      </c>
      <c r="W27" s="575">
        <f aca="true" t="shared" si="11" ref="W27:AP27">SUM(W28:W32)</f>
        <v>48</v>
      </c>
      <c r="X27" s="574">
        <f t="shared" si="11"/>
        <v>69</v>
      </c>
      <c r="Y27" s="574">
        <f t="shared" si="11"/>
        <v>32</v>
      </c>
      <c r="Z27" s="574">
        <f t="shared" si="11"/>
        <v>19</v>
      </c>
      <c r="AA27" s="574">
        <f t="shared" si="11"/>
        <v>22</v>
      </c>
      <c r="AB27" s="574">
        <f t="shared" si="11"/>
        <v>19</v>
      </c>
      <c r="AC27" s="576">
        <f t="shared" si="11"/>
        <v>24</v>
      </c>
      <c r="AD27" s="575">
        <f t="shared" si="11"/>
        <v>12</v>
      </c>
      <c r="AE27" s="574">
        <f t="shared" si="11"/>
        <v>11</v>
      </c>
      <c r="AF27" s="574">
        <f t="shared" si="11"/>
        <v>1</v>
      </c>
      <c r="AG27" s="574">
        <f t="shared" si="11"/>
        <v>0</v>
      </c>
      <c r="AH27" s="66">
        <f t="shared" si="11"/>
        <v>0</v>
      </c>
      <c r="AI27" s="66">
        <f t="shared" si="11"/>
        <v>0</v>
      </c>
      <c r="AJ27" s="66">
        <f t="shared" si="11"/>
        <v>4</v>
      </c>
      <c r="AK27" s="66">
        <f t="shared" si="11"/>
        <v>2</v>
      </c>
      <c r="AL27" s="66">
        <f t="shared" si="11"/>
        <v>2</v>
      </c>
      <c r="AM27" s="66">
        <f t="shared" si="11"/>
        <v>1</v>
      </c>
      <c r="AN27" s="66">
        <f t="shared" si="11"/>
        <v>0</v>
      </c>
      <c r="AO27" s="66">
        <f t="shared" si="11"/>
        <v>0</v>
      </c>
      <c r="AP27" s="67">
        <f t="shared" si="11"/>
        <v>3</v>
      </c>
      <c r="AQ27" s="269"/>
      <c r="AR27" s="269"/>
    </row>
    <row r="28" spans="1:44" ht="15" customHeight="1">
      <c r="A28" s="816"/>
      <c r="B28" s="676"/>
      <c r="C28" s="448" t="s">
        <v>15</v>
      </c>
      <c r="D28" s="579">
        <v>63</v>
      </c>
      <c r="E28" s="252"/>
      <c r="F28" s="252">
        <v>65</v>
      </c>
      <c r="G28" s="252">
        <v>1</v>
      </c>
      <c r="H28" s="252">
        <v>2</v>
      </c>
      <c r="I28" s="252">
        <v>3</v>
      </c>
      <c r="J28" s="252">
        <v>3</v>
      </c>
      <c r="K28" s="252">
        <v>3</v>
      </c>
      <c r="L28" s="252">
        <v>10</v>
      </c>
      <c r="M28" s="366">
        <v>41</v>
      </c>
      <c r="N28" s="370"/>
      <c r="O28" s="252">
        <v>5</v>
      </c>
      <c r="P28" s="252">
        <v>19</v>
      </c>
      <c r="Q28" s="252">
        <v>24</v>
      </c>
      <c r="R28" s="252">
        <v>5</v>
      </c>
      <c r="S28" s="252">
        <v>5</v>
      </c>
      <c r="T28" s="252">
        <v>5</v>
      </c>
      <c r="U28" s="252">
        <v>2740</v>
      </c>
      <c r="V28" s="274">
        <f t="shared" si="8"/>
        <v>43.5</v>
      </c>
      <c r="W28" s="579">
        <v>12</v>
      </c>
      <c r="X28" s="252">
        <v>20</v>
      </c>
      <c r="Y28" s="252">
        <v>9</v>
      </c>
      <c r="Z28" s="252">
        <v>3</v>
      </c>
      <c r="AA28" s="252">
        <v>7</v>
      </c>
      <c r="AB28" s="252">
        <v>6</v>
      </c>
      <c r="AC28" s="583">
        <v>6</v>
      </c>
      <c r="AD28" s="22">
        <f>SUM(AE28:AI28)</f>
        <v>4</v>
      </c>
      <c r="AE28" s="252">
        <v>4</v>
      </c>
      <c r="AF28" s="252"/>
      <c r="AG28" s="252"/>
      <c r="AH28" s="252"/>
      <c r="AI28" s="252"/>
      <c r="AJ28" s="252">
        <v>1</v>
      </c>
      <c r="AK28" s="252">
        <v>1</v>
      </c>
      <c r="AL28" s="252">
        <v>1</v>
      </c>
      <c r="AM28" s="252"/>
      <c r="AN28" s="252"/>
      <c r="AO28" s="252"/>
      <c r="AP28" s="583">
        <v>1</v>
      </c>
      <c r="AQ28" s="269"/>
      <c r="AR28" s="269"/>
    </row>
    <row r="29" spans="1:44" ht="15" customHeight="1">
      <c r="A29" s="816"/>
      <c r="B29" s="676"/>
      <c r="C29" s="448" t="s">
        <v>14</v>
      </c>
      <c r="D29" s="579">
        <v>31</v>
      </c>
      <c r="E29" s="252"/>
      <c r="F29" s="252">
        <v>33</v>
      </c>
      <c r="G29" s="252">
        <v>1</v>
      </c>
      <c r="H29" s="252">
        <v>2</v>
      </c>
      <c r="I29" s="252"/>
      <c r="J29" s="252"/>
      <c r="K29" s="252">
        <v>2</v>
      </c>
      <c r="L29" s="252">
        <v>10</v>
      </c>
      <c r="M29" s="366">
        <v>16</v>
      </c>
      <c r="N29" s="370"/>
      <c r="O29" s="252">
        <v>8</v>
      </c>
      <c r="P29" s="252">
        <v>11</v>
      </c>
      <c r="Q29" s="252">
        <v>7</v>
      </c>
      <c r="R29" s="252">
        <v>2</v>
      </c>
      <c r="S29" s="252">
        <v>1</v>
      </c>
      <c r="T29" s="252">
        <v>2</v>
      </c>
      <c r="U29" s="252">
        <v>1188</v>
      </c>
      <c r="V29" s="274">
        <f t="shared" si="8"/>
        <v>38.3</v>
      </c>
      <c r="W29" s="579">
        <v>9</v>
      </c>
      <c r="X29" s="252">
        <v>6</v>
      </c>
      <c r="Y29" s="252">
        <v>3</v>
      </c>
      <c r="Z29" s="252">
        <v>4</v>
      </c>
      <c r="AA29" s="252">
        <v>2</v>
      </c>
      <c r="AB29" s="252">
        <v>3</v>
      </c>
      <c r="AC29" s="583">
        <v>4</v>
      </c>
      <c r="AD29" s="22">
        <f>SUM(AE29:AI29)</f>
        <v>0</v>
      </c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583"/>
      <c r="AQ29" s="269"/>
      <c r="AR29" s="269"/>
    </row>
    <row r="30" spans="1:44" ht="15" customHeight="1">
      <c r="A30" s="816"/>
      <c r="B30" s="676"/>
      <c r="C30" s="448" t="s">
        <v>13</v>
      </c>
      <c r="D30" s="579">
        <v>62</v>
      </c>
      <c r="E30" s="252"/>
      <c r="F30" s="252">
        <v>65</v>
      </c>
      <c r="G30" s="252">
        <v>1</v>
      </c>
      <c r="H30" s="252">
        <v>2</v>
      </c>
      <c r="I30" s="252">
        <v>3</v>
      </c>
      <c r="J30" s="252">
        <v>3</v>
      </c>
      <c r="K30" s="252">
        <v>3</v>
      </c>
      <c r="L30" s="252">
        <v>10</v>
      </c>
      <c r="M30" s="366">
        <v>40</v>
      </c>
      <c r="N30" s="370"/>
      <c r="O30" s="585">
        <v>7</v>
      </c>
      <c r="P30" s="252">
        <v>23</v>
      </c>
      <c r="Q30" s="252">
        <v>12</v>
      </c>
      <c r="R30" s="252">
        <v>7</v>
      </c>
      <c r="S30" s="252">
        <v>3</v>
      </c>
      <c r="T30" s="252">
        <v>10</v>
      </c>
      <c r="U30" s="252">
        <v>2664</v>
      </c>
      <c r="V30" s="274">
        <f t="shared" si="8"/>
        <v>43</v>
      </c>
      <c r="W30" s="579">
        <v>7</v>
      </c>
      <c r="X30" s="252">
        <v>20</v>
      </c>
      <c r="Y30" s="252">
        <v>13</v>
      </c>
      <c r="Z30" s="252">
        <v>7</v>
      </c>
      <c r="AA30" s="252">
        <v>3</v>
      </c>
      <c r="AB30" s="252">
        <v>5</v>
      </c>
      <c r="AC30" s="583">
        <v>7</v>
      </c>
      <c r="AD30" s="22">
        <f>SUM(AE30:AI30)</f>
        <v>1</v>
      </c>
      <c r="AE30" s="252">
        <v>1</v>
      </c>
      <c r="AF30" s="252"/>
      <c r="AG30" s="252"/>
      <c r="AH30" s="252"/>
      <c r="AI30" s="252"/>
      <c r="AJ30" s="252"/>
      <c r="AK30" s="252"/>
      <c r="AL30" s="252">
        <v>1</v>
      </c>
      <c r="AM30" s="252"/>
      <c r="AN30" s="252"/>
      <c r="AO30" s="252"/>
      <c r="AP30" s="583"/>
      <c r="AQ30" s="269"/>
      <c r="AR30" s="269"/>
    </row>
    <row r="31" spans="1:44" ht="15" customHeight="1">
      <c r="A31" s="816"/>
      <c r="B31" s="676"/>
      <c r="C31" s="448" t="s">
        <v>16</v>
      </c>
      <c r="D31" s="579">
        <v>26</v>
      </c>
      <c r="E31" s="252">
        <v>3</v>
      </c>
      <c r="F31" s="252">
        <v>27</v>
      </c>
      <c r="G31" s="252">
        <v>1</v>
      </c>
      <c r="H31" s="252">
        <v>2</v>
      </c>
      <c r="I31" s="252"/>
      <c r="J31" s="252"/>
      <c r="K31" s="252">
        <v>2</v>
      </c>
      <c r="L31" s="252">
        <v>5</v>
      </c>
      <c r="M31" s="366">
        <v>16</v>
      </c>
      <c r="N31" s="370"/>
      <c r="O31" s="252">
        <v>7</v>
      </c>
      <c r="P31" s="252">
        <v>8</v>
      </c>
      <c r="Q31" s="252">
        <v>2</v>
      </c>
      <c r="R31" s="252">
        <v>1</v>
      </c>
      <c r="S31" s="252">
        <v>5</v>
      </c>
      <c r="T31" s="252">
        <v>3</v>
      </c>
      <c r="U31" s="252">
        <v>1076</v>
      </c>
      <c r="V31" s="274">
        <f t="shared" si="8"/>
        <v>41.4</v>
      </c>
      <c r="W31" s="579">
        <v>9</v>
      </c>
      <c r="X31" s="252">
        <v>7</v>
      </c>
      <c r="Y31" s="252">
        <v>3</v>
      </c>
      <c r="Z31" s="252"/>
      <c r="AA31" s="252">
        <v>3</v>
      </c>
      <c r="AB31" s="252">
        <v>1</v>
      </c>
      <c r="AC31" s="583">
        <v>3</v>
      </c>
      <c r="AD31" s="22">
        <f>SUM(AE31:AI31)</f>
        <v>5</v>
      </c>
      <c r="AE31" s="252">
        <v>4</v>
      </c>
      <c r="AF31" s="252">
        <v>1</v>
      </c>
      <c r="AG31" s="252"/>
      <c r="AH31" s="252"/>
      <c r="AI31" s="252"/>
      <c r="AJ31" s="252">
        <v>1</v>
      </c>
      <c r="AK31" s="252">
        <v>1</v>
      </c>
      <c r="AL31" s="252"/>
      <c r="AM31" s="252">
        <v>1</v>
      </c>
      <c r="AN31" s="252"/>
      <c r="AO31" s="252"/>
      <c r="AP31" s="583">
        <v>2</v>
      </c>
      <c r="AQ31" s="269"/>
      <c r="AR31" s="269"/>
    </row>
    <row r="32" spans="1:44" ht="15" customHeight="1">
      <c r="A32" s="816"/>
      <c r="B32" s="677"/>
      <c r="C32" s="450" t="s">
        <v>17</v>
      </c>
      <c r="D32" s="580">
        <v>51</v>
      </c>
      <c r="E32" s="255">
        <v>5</v>
      </c>
      <c r="F32" s="255">
        <v>51</v>
      </c>
      <c r="G32" s="255">
        <v>1</v>
      </c>
      <c r="H32" s="255">
        <v>2</v>
      </c>
      <c r="I32" s="255">
        <v>2</v>
      </c>
      <c r="J32" s="255">
        <v>2</v>
      </c>
      <c r="K32" s="255">
        <v>4</v>
      </c>
      <c r="L32" s="255">
        <v>12</v>
      </c>
      <c r="M32" s="581">
        <v>28</v>
      </c>
      <c r="N32" s="582"/>
      <c r="O32" s="255">
        <v>11</v>
      </c>
      <c r="P32" s="255">
        <v>14</v>
      </c>
      <c r="Q32" s="255">
        <v>11</v>
      </c>
      <c r="R32" s="255">
        <v>9</v>
      </c>
      <c r="S32" s="255">
        <v>1</v>
      </c>
      <c r="T32" s="255">
        <v>5</v>
      </c>
      <c r="U32" s="255">
        <v>2150</v>
      </c>
      <c r="V32" s="277">
        <f t="shared" si="8"/>
        <v>42.2</v>
      </c>
      <c r="W32" s="580">
        <v>11</v>
      </c>
      <c r="X32" s="255">
        <v>16</v>
      </c>
      <c r="Y32" s="255">
        <v>4</v>
      </c>
      <c r="Z32" s="255">
        <v>5</v>
      </c>
      <c r="AA32" s="255">
        <v>7</v>
      </c>
      <c r="AB32" s="255">
        <v>4</v>
      </c>
      <c r="AC32" s="584">
        <v>4</v>
      </c>
      <c r="AD32" s="55">
        <f>SUM(AE32:AI32)</f>
        <v>2</v>
      </c>
      <c r="AE32" s="255">
        <v>2</v>
      </c>
      <c r="AF32" s="255"/>
      <c r="AG32" s="255"/>
      <c r="AH32" s="255"/>
      <c r="AI32" s="255"/>
      <c r="AJ32" s="255">
        <v>2</v>
      </c>
      <c r="AK32" s="255"/>
      <c r="AL32" s="255"/>
      <c r="AM32" s="255"/>
      <c r="AN32" s="255"/>
      <c r="AO32" s="255"/>
      <c r="AP32" s="584"/>
      <c r="AQ32" s="269"/>
      <c r="AR32" s="269"/>
    </row>
    <row r="33" spans="1:44" ht="15" customHeight="1">
      <c r="A33" s="816"/>
      <c r="B33" s="759" t="s">
        <v>353</v>
      </c>
      <c r="C33" s="59" t="s">
        <v>9</v>
      </c>
      <c r="D33" s="65">
        <f>SUM(D34:D36)</f>
        <v>643</v>
      </c>
      <c r="E33" s="66">
        <f aca="true" t="shared" si="12" ref="E33:AP33">SUM(E34:E36)</f>
        <v>13</v>
      </c>
      <c r="F33" s="66">
        <f t="shared" si="12"/>
        <v>683</v>
      </c>
      <c r="G33" s="66">
        <f t="shared" si="12"/>
        <v>3</v>
      </c>
      <c r="H33" s="66">
        <f t="shared" si="12"/>
        <v>7</v>
      </c>
      <c r="I33" s="66">
        <f t="shared" si="12"/>
        <v>25</v>
      </c>
      <c r="J33" s="66">
        <f t="shared" si="12"/>
        <v>25</v>
      </c>
      <c r="K33" s="66">
        <f t="shared" si="12"/>
        <v>49</v>
      </c>
      <c r="L33" s="66">
        <f t="shared" si="12"/>
        <v>100</v>
      </c>
      <c r="M33" s="241">
        <f t="shared" si="12"/>
        <v>434</v>
      </c>
      <c r="N33" s="68">
        <f t="shared" si="12"/>
        <v>0</v>
      </c>
      <c r="O33" s="66">
        <f t="shared" si="12"/>
        <v>42</v>
      </c>
      <c r="P33" s="66">
        <f t="shared" si="12"/>
        <v>148</v>
      </c>
      <c r="Q33" s="66">
        <f t="shared" si="12"/>
        <v>175</v>
      </c>
      <c r="R33" s="66">
        <f t="shared" si="12"/>
        <v>93</v>
      </c>
      <c r="S33" s="66">
        <f t="shared" si="12"/>
        <v>80</v>
      </c>
      <c r="T33" s="66">
        <f t="shared" si="12"/>
        <v>105</v>
      </c>
      <c r="U33" s="66">
        <f t="shared" si="12"/>
        <v>30272</v>
      </c>
      <c r="V33" s="278">
        <f>ROUND(U33/D33,1)</f>
        <v>47.1</v>
      </c>
      <c r="W33" s="65">
        <f t="shared" si="12"/>
        <v>108</v>
      </c>
      <c r="X33" s="66">
        <f t="shared" si="12"/>
        <v>114</v>
      </c>
      <c r="Y33" s="66">
        <f t="shared" si="12"/>
        <v>97</v>
      </c>
      <c r="Z33" s="66">
        <f t="shared" si="12"/>
        <v>95</v>
      </c>
      <c r="AA33" s="66">
        <f t="shared" si="12"/>
        <v>81</v>
      </c>
      <c r="AB33" s="66">
        <f t="shared" si="12"/>
        <v>64</v>
      </c>
      <c r="AC33" s="67">
        <f t="shared" si="12"/>
        <v>84</v>
      </c>
      <c r="AD33" s="65">
        <f t="shared" si="12"/>
        <v>20</v>
      </c>
      <c r="AE33" s="66">
        <f t="shared" si="12"/>
        <v>19</v>
      </c>
      <c r="AF33" s="66">
        <f t="shared" si="12"/>
        <v>0</v>
      </c>
      <c r="AG33" s="66">
        <f t="shared" si="12"/>
        <v>1</v>
      </c>
      <c r="AH33" s="66">
        <f t="shared" si="12"/>
        <v>0</v>
      </c>
      <c r="AI33" s="66">
        <f t="shared" si="12"/>
        <v>0</v>
      </c>
      <c r="AJ33" s="66">
        <f t="shared" si="12"/>
        <v>2</v>
      </c>
      <c r="AK33" s="66">
        <f t="shared" si="12"/>
        <v>3</v>
      </c>
      <c r="AL33" s="66">
        <f t="shared" si="12"/>
        <v>4</v>
      </c>
      <c r="AM33" s="66">
        <f t="shared" si="12"/>
        <v>2</v>
      </c>
      <c r="AN33" s="66">
        <f t="shared" si="12"/>
        <v>2</v>
      </c>
      <c r="AO33" s="66">
        <f t="shared" si="12"/>
        <v>1</v>
      </c>
      <c r="AP33" s="67">
        <f t="shared" si="12"/>
        <v>6</v>
      </c>
      <c r="AQ33" s="269"/>
      <c r="AR33" s="269"/>
    </row>
    <row r="34" spans="1:44" ht="15" customHeight="1">
      <c r="A34" s="816"/>
      <c r="B34" s="760"/>
      <c r="C34" s="76" t="s">
        <v>150</v>
      </c>
      <c r="D34" s="22">
        <v>281</v>
      </c>
      <c r="E34" s="23">
        <v>3</v>
      </c>
      <c r="F34" s="23">
        <v>310</v>
      </c>
      <c r="G34" s="23">
        <v>1</v>
      </c>
      <c r="H34" s="23">
        <v>3</v>
      </c>
      <c r="I34" s="23">
        <v>15</v>
      </c>
      <c r="J34" s="23">
        <v>15</v>
      </c>
      <c r="K34" s="23">
        <v>21</v>
      </c>
      <c r="L34" s="23">
        <v>35</v>
      </c>
      <c r="M34" s="204">
        <v>191</v>
      </c>
      <c r="N34" s="25"/>
      <c r="O34" s="23">
        <v>23</v>
      </c>
      <c r="P34" s="23">
        <v>60</v>
      </c>
      <c r="Q34" s="23">
        <v>82</v>
      </c>
      <c r="R34" s="23">
        <v>43</v>
      </c>
      <c r="S34" s="23">
        <v>36</v>
      </c>
      <c r="T34" s="23">
        <v>37</v>
      </c>
      <c r="U34" s="23">
        <v>13000</v>
      </c>
      <c r="V34" s="274">
        <f t="shared" si="8"/>
        <v>46.3</v>
      </c>
      <c r="W34" s="22">
        <v>44</v>
      </c>
      <c r="X34" s="23">
        <v>46</v>
      </c>
      <c r="Y34" s="23">
        <v>43</v>
      </c>
      <c r="Z34" s="23">
        <v>38</v>
      </c>
      <c r="AA34" s="23">
        <v>39</v>
      </c>
      <c r="AB34" s="23">
        <v>30</v>
      </c>
      <c r="AC34" s="24">
        <v>41</v>
      </c>
      <c r="AD34" s="22">
        <f aca="true" t="shared" si="13" ref="AD34:AD48">SUM(AE34:AI34)</f>
        <v>5</v>
      </c>
      <c r="AE34" s="23">
        <v>5</v>
      </c>
      <c r="AF34" s="23"/>
      <c r="AG34" s="23"/>
      <c r="AH34" s="23"/>
      <c r="AI34" s="23"/>
      <c r="AJ34" s="23">
        <v>1</v>
      </c>
      <c r="AK34" s="23">
        <v>1</v>
      </c>
      <c r="AL34" s="23">
        <v>1</v>
      </c>
      <c r="AM34" s="23"/>
      <c r="AN34" s="23"/>
      <c r="AO34" s="23">
        <v>1</v>
      </c>
      <c r="AP34" s="24">
        <v>1</v>
      </c>
      <c r="AQ34" s="269"/>
      <c r="AR34" s="269"/>
    </row>
    <row r="35" spans="1:44" ht="15" customHeight="1">
      <c r="A35" s="816"/>
      <c r="B35" s="760"/>
      <c r="C35" s="76" t="s">
        <v>38</v>
      </c>
      <c r="D35" s="22">
        <v>176</v>
      </c>
      <c r="E35" s="23">
        <v>2</v>
      </c>
      <c r="F35" s="23">
        <v>185</v>
      </c>
      <c r="G35" s="23">
        <v>1</v>
      </c>
      <c r="H35" s="23">
        <v>2</v>
      </c>
      <c r="I35" s="23">
        <v>5</v>
      </c>
      <c r="J35" s="23">
        <v>5</v>
      </c>
      <c r="K35" s="23">
        <v>13</v>
      </c>
      <c r="L35" s="23">
        <v>29</v>
      </c>
      <c r="M35" s="204">
        <v>121</v>
      </c>
      <c r="N35" s="25"/>
      <c r="O35" s="23">
        <v>6</v>
      </c>
      <c r="P35" s="23">
        <v>49</v>
      </c>
      <c r="Q35" s="23">
        <v>48</v>
      </c>
      <c r="R35" s="23">
        <v>27</v>
      </c>
      <c r="S35" s="23">
        <v>22</v>
      </c>
      <c r="T35" s="23">
        <v>24</v>
      </c>
      <c r="U35" s="23">
        <v>8241</v>
      </c>
      <c r="V35" s="274">
        <f t="shared" si="8"/>
        <v>46.8</v>
      </c>
      <c r="W35" s="22">
        <v>25</v>
      </c>
      <c r="X35" s="23">
        <v>25</v>
      </c>
      <c r="Y35" s="23">
        <v>31</v>
      </c>
      <c r="Z35" s="23">
        <v>33</v>
      </c>
      <c r="AA35" s="23">
        <v>22</v>
      </c>
      <c r="AB35" s="23">
        <v>20</v>
      </c>
      <c r="AC35" s="24">
        <v>20</v>
      </c>
      <c r="AD35" s="22">
        <f t="shared" si="13"/>
        <v>10</v>
      </c>
      <c r="AE35" s="23">
        <v>10</v>
      </c>
      <c r="AF35" s="23"/>
      <c r="AG35" s="23"/>
      <c r="AH35" s="23"/>
      <c r="AI35" s="23"/>
      <c r="AJ35" s="23">
        <v>1</v>
      </c>
      <c r="AK35" s="23">
        <v>1</v>
      </c>
      <c r="AL35" s="23">
        <v>1</v>
      </c>
      <c r="AM35" s="23">
        <v>1</v>
      </c>
      <c r="AN35" s="23">
        <v>2</v>
      </c>
      <c r="AO35" s="23"/>
      <c r="AP35" s="24">
        <v>4</v>
      </c>
      <c r="AQ35" s="269"/>
      <c r="AR35" s="269"/>
    </row>
    <row r="36" spans="1:44" ht="15" customHeight="1">
      <c r="A36" s="816"/>
      <c r="B36" s="761"/>
      <c r="C36" s="77" t="s">
        <v>39</v>
      </c>
      <c r="D36" s="55">
        <v>186</v>
      </c>
      <c r="E36" s="56">
        <v>8</v>
      </c>
      <c r="F36" s="56">
        <v>188</v>
      </c>
      <c r="G36" s="56">
        <v>1</v>
      </c>
      <c r="H36" s="56">
        <v>2</v>
      </c>
      <c r="I36" s="56">
        <v>5</v>
      </c>
      <c r="J36" s="56">
        <v>5</v>
      </c>
      <c r="K36" s="56">
        <v>15</v>
      </c>
      <c r="L36" s="56">
        <v>36</v>
      </c>
      <c r="M36" s="210">
        <v>122</v>
      </c>
      <c r="N36" s="58"/>
      <c r="O36" s="56">
        <v>13</v>
      </c>
      <c r="P36" s="56">
        <v>39</v>
      </c>
      <c r="Q36" s="56">
        <v>45</v>
      </c>
      <c r="R36" s="56">
        <v>23</v>
      </c>
      <c r="S36" s="56">
        <v>22</v>
      </c>
      <c r="T36" s="56">
        <v>44</v>
      </c>
      <c r="U36" s="56">
        <v>9031</v>
      </c>
      <c r="V36" s="277">
        <f t="shared" si="8"/>
        <v>48.6</v>
      </c>
      <c r="W36" s="55">
        <v>39</v>
      </c>
      <c r="X36" s="56">
        <v>43</v>
      </c>
      <c r="Y36" s="56">
        <v>23</v>
      </c>
      <c r="Z36" s="56">
        <v>24</v>
      </c>
      <c r="AA36" s="56">
        <v>20</v>
      </c>
      <c r="AB36" s="56">
        <v>14</v>
      </c>
      <c r="AC36" s="57">
        <v>23</v>
      </c>
      <c r="AD36" s="209">
        <f t="shared" si="13"/>
        <v>5</v>
      </c>
      <c r="AE36" s="56">
        <v>4</v>
      </c>
      <c r="AF36" s="56"/>
      <c r="AG36" s="56">
        <v>1</v>
      </c>
      <c r="AH36" s="56"/>
      <c r="AI36" s="56"/>
      <c r="AJ36" s="56"/>
      <c r="AK36" s="56">
        <v>1</v>
      </c>
      <c r="AL36" s="56">
        <v>2</v>
      </c>
      <c r="AM36" s="56">
        <v>1</v>
      </c>
      <c r="AN36" s="56"/>
      <c r="AO36" s="56"/>
      <c r="AP36" s="57">
        <v>1</v>
      </c>
      <c r="AQ36" s="269"/>
      <c r="AR36" s="269"/>
    </row>
    <row r="37" spans="1:44" ht="15" customHeight="1">
      <c r="A37" s="816"/>
      <c r="B37" s="762" t="s">
        <v>335</v>
      </c>
      <c r="C37" s="35" t="s">
        <v>9</v>
      </c>
      <c r="D37" s="40">
        <f aca="true" t="shared" si="14" ref="D37:U37">SUM(D38:D39)</f>
        <v>496</v>
      </c>
      <c r="E37" s="41">
        <f t="shared" si="14"/>
        <v>15</v>
      </c>
      <c r="F37" s="41">
        <f t="shared" si="14"/>
        <v>553</v>
      </c>
      <c r="G37" s="41">
        <f t="shared" si="14"/>
        <v>2</v>
      </c>
      <c r="H37" s="41">
        <f t="shared" si="14"/>
        <v>9</v>
      </c>
      <c r="I37" s="41">
        <f t="shared" si="14"/>
        <v>20</v>
      </c>
      <c r="J37" s="41">
        <f t="shared" si="14"/>
        <v>20</v>
      </c>
      <c r="K37" s="41">
        <f t="shared" si="14"/>
        <v>25</v>
      </c>
      <c r="L37" s="41">
        <f t="shared" si="14"/>
        <v>59</v>
      </c>
      <c r="M37" s="237">
        <f t="shared" si="14"/>
        <v>361</v>
      </c>
      <c r="N37" s="43">
        <f t="shared" si="14"/>
        <v>1</v>
      </c>
      <c r="O37" s="41">
        <f t="shared" si="14"/>
        <v>43</v>
      </c>
      <c r="P37" s="41">
        <f t="shared" si="14"/>
        <v>118</v>
      </c>
      <c r="Q37" s="41">
        <f t="shared" si="14"/>
        <v>136</v>
      </c>
      <c r="R37" s="41">
        <f t="shared" si="14"/>
        <v>73</v>
      </c>
      <c r="S37" s="41">
        <f t="shared" si="14"/>
        <v>53</v>
      </c>
      <c r="T37" s="41">
        <f t="shared" si="14"/>
        <v>72</v>
      </c>
      <c r="U37" s="41">
        <f t="shared" si="14"/>
        <v>22839</v>
      </c>
      <c r="V37" s="278">
        <f t="shared" si="8"/>
        <v>46</v>
      </c>
      <c r="W37" s="40">
        <f aca="true" t="shared" si="15" ref="W37:AC37">SUM(W38:W39)</f>
        <v>94</v>
      </c>
      <c r="X37" s="41">
        <f t="shared" si="15"/>
        <v>94</v>
      </c>
      <c r="Y37" s="41">
        <f t="shared" si="15"/>
        <v>95</v>
      </c>
      <c r="Z37" s="41">
        <f t="shared" si="15"/>
        <v>59</v>
      </c>
      <c r="AA37" s="41">
        <f t="shared" si="15"/>
        <v>50</v>
      </c>
      <c r="AB37" s="41">
        <f t="shared" si="15"/>
        <v>36</v>
      </c>
      <c r="AC37" s="42">
        <f t="shared" si="15"/>
        <v>68</v>
      </c>
      <c r="AD37" s="40">
        <f t="shared" si="13"/>
        <v>20</v>
      </c>
      <c r="AE37" s="41">
        <f aca="true" t="shared" si="16" ref="AE37:AP37">SUM(AE38:AE39)</f>
        <v>20</v>
      </c>
      <c r="AF37" s="41">
        <f t="shared" si="16"/>
        <v>0</v>
      </c>
      <c r="AG37" s="41">
        <f t="shared" si="16"/>
        <v>0</v>
      </c>
      <c r="AH37" s="41">
        <f t="shared" si="16"/>
        <v>0</v>
      </c>
      <c r="AI37" s="41">
        <f t="shared" si="16"/>
        <v>0</v>
      </c>
      <c r="AJ37" s="41">
        <f t="shared" si="16"/>
        <v>3</v>
      </c>
      <c r="AK37" s="41">
        <f t="shared" si="16"/>
        <v>5</v>
      </c>
      <c r="AL37" s="41">
        <f t="shared" si="16"/>
        <v>1</v>
      </c>
      <c r="AM37" s="41">
        <f t="shared" si="16"/>
        <v>1</v>
      </c>
      <c r="AN37" s="41">
        <f t="shared" si="16"/>
        <v>2</v>
      </c>
      <c r="AO37" s="41">
        <f t="shared" si="16"/>
        <v>1</v>
      </c>
      <c r="AP37" s="42">
        <f t="shared" si="16"/>
        <v>7</v>
      </c>
      <c r="AQ37" s="269"/>
      <c r="AR37" s="269"/>
    </row>
    <row r="38" spans="1:44" ht="15" customHeight="1">
      <c r="A38" s="816"/>
      <c r="B38" s="755"/>
      <c r="C38" s="76" t="s">
        <v>151</v>
      </c>
      <c r="D38" s="22">
        <v>394</v>
      </c>
      <c r="E38" s="23">
        <v>14</v>
      </c>
      <c r="F38" s="23">
        <v>451</v>
      </c>
      <c r="G38" s="23">
        <v>1</v>
      </c>
      <c r="H38" s="23">
        <v>7</v>
      </c>
      <c r="I38" s="23">
        <v>13</v>
      </c>
      <c r="J38" s="23">
        <v>13</v>
      </c>
      <c r="K38" s="23">
        <v>18</v>
      </c>
      <c r="L38" s="23">
        <v>45</v>
      </c>
      <c r="M38" s="204">
        <v>297</v>
      </c>
      <c r="N38" s="25">
        <v>1</v>
      </c>
      <c r="O38" s="23">
        <v>31</v>
      </c>
      <c r="P38" s="23">
        <v>93</v>
      </c>
      <c r="Q38" s="23">
        <v>110</v>
      </c>
      <c r="R38" s="23">
        <v>55</v>
      </c>
      <c r="S38" s="23">
        <v>44</v>
      </c>
      <c r="T38" s="23">
        <v>60</v>
      </c>
      <c r="U38" s="23">
        <v>18213</v>
      </c>
      <c r="V38" s="274">
        <f t="shared" si="8"/>
        <v>46.2</v>
      </c>
      <c r="W38" s="22">
        <v>69</v>
      </c>
      <c r="X38" s="23">
        <v>74</v>
      </c>
      <c r="Y38" s="23">
        <v>79</v>
      </c>
      <c r="Z38" s="23">
        <v>47</v>
      </c>
      <c r="AA38" s="23">
        <v>35</v>
      </c>
      <c r="AB38" s="23">
        <v>30</v>
      </c>
      <c r="AC38" s="24">
        <v>60</v>
      </c>
      <c r="AD38" s="22">
        <f t="shared" si="13"/>
        <v>16</v>
      </c>
      <c r="AE38" s="23">
        <v>16</v>
      </c>
      <c r="AF38" s="23"/>
      <c r="AG38" s="23"/>
      <c r="AH38" s="23"/>
      <c r="AI38" s="23"/>
      <c r="AJ38" s="23">
        <v>2</v>
      </c>
      <c r="AK38" s="23">
        <v>4</v>
      </c>
      <c r="AL38" s="23"/>
      <c r="AM38" s="23">
        <v>1</v>
      </c>
      <c r="AN38" s="23">
        <v>2</v>
      </c>
      <c r="AO38" s="23"/>
      <c r="AP38" s="24">
        <v>7</v>
      </c>
      <c r="AQ38" s="269"/>
      <c r="AR38" s="269"/>
    </row>
    <row r="39" spans="1:44" ht="15" customHeight="1">
      <c r="A39" s="816"/>
      <c r="B39" s="756"/>
      <c r="C39" s="279" t="s">
        <v>18</v>
      </c>
      <c r="D39" s="48">
        <v>102</v>
      </c>
      <c r="E39" s="49">
        <v>1</v>
      </c>
      <c r="F39" s="49">
        <v>102</v>
      </c>
      <c r="G39" s="49">
        <v>1</v>
      </c>
      <c r="H39" s="49">
        <v>2</v>
      </c>
      <c r="I39" s="49">
        <v>7</v>
      </c>
      <c r="J39" s="49">
        <v>7</v>
      </c>
      <c r="K39" s="49">
        <v>7</v>
      </c>
      <c r="L39" s="49">
        <v>14</v>
      </c>
      <c r="M39" s="213">
        <v>64</v>
      </c>
      <c r="N39" s="51"/>
      <c r="O39" s="49">
        <v>12</v>
      </c>
      <c r="P39" s="49">
        <v>25</v>
      </c>
      <c r="Q39" s="49">
        <v>26</v>
      </c>
      <c r="R39" s="49">
        <v>18</v>
      </c>
      <c r="S39" s="49">
        <v>9</v>
      </c>
      <c r="T39" s="49">
        <v>12</v>
      </c>
      <c r="U39" s="49">
        <v>4626</v>
      </c>
      <c r="V39" s="280">
        <f t="shared" si="8"/>
        <v>45.4</v>
      </c>
      <c r="W39" s="48">
        <v>25</v>
      </c>
      <c r="X39" s="49">
        <v>20</v>
      </c>
      <c r="Y39" s="49">
        <v>16</v>
      </c>
      <c r="Z39" s="49">
        <v>12</v>
      </c>
      <c r="AA39" s="49">
        <v>15</v>
      </c>
      <c r="AB39" s="49">
        <v>6</v>
      </c>
      <c r="AC39" s="50">
        <v>8</v>
      </c>
      <c r="AD39" s="22">
        <f t="shared" si="13"/>
        <v>4</v>
      </c>
      <c r="AE39" s="49">
        <v>4</v>
      </c>
      <c r="AF39" s="49"/>
      <c r="AG39" s="49"/>
      <c r="AH39" s="49"/>
      <c r="AI39" s="49"/>
      <c r="AJ39" s="49">
        <v>1</v>
      </c>
      <c r="AK39" s="49">
        <v>1</v>
      </c>
      <c r="AL39" s="49">
        <v>1</v>
      </c>
      <c r="AM39" s="49"/>
      <c r="AN39" s="49"/>
      <c r="AO39" s="49">
        <v>1</v>
      </c>
      <c r="AP39" s="50"/>
      <c r="AQ39" s="269"/>
      <c r="AR39" s="269"/>
    </row>
    <row r="40" spans="1:44" ht="15" customHeight="1">
      <c r="A40" s="816"/>
      <c r="B40" s="762" t="s">
        <v>355</v>
      </c>
      <c r="C40" s="59" t="s">
        <v>9</v>
      </c>
      <c r="D40" s="65">
        <f aca="true" t="shared" si="17" ref="D40:U40">SUM(D41:D44)</f>
        <v>717</v>
      </c>
      <c r="E40" s="66">
        <f t="shared" si="17"/>
        <v>34</v>
      </c>
      <c r="F40" s="66">
        <f t="shared" si="17"/>
        <v>810</v>
      </c>
      <c r="G40" s="66">
        <f t="shared" si="17"/>
        <v>4</v>
      </c>
      <c r="H40" s="66">
        <f t="shared" si="17"/>
        <v>8</v>
      </c>
      <c r="I40" s="66">
        <f t="shared" si="17"/>
        <v>24</v>
      </c>
      <c r="J40" s="66">
        <f t="shared" si="17"/>
        <v>24</v>
      </c>
      <c r="K40" s="66">
        <f t="shared" si="17"/>
        <v>17</v>
      </c>
      <c r="L40" s="66">
        <f t="shared" si="17"/>
        <v>96</v>
      </c>
      <c r="M40" s="241">
        <f t="shared" si="17"/>
        <v>544</v>
      </c>
      <c r="N40" s="68">
        <f t="shared" si="17"/>
        <v>2</v>
      </c>
      <c r="O40" s="66">
        <f t="shared" si="17"/>
        <v>82</v>
      </c>
      <c r="P40" s="66">
        <f t="shared" si="17"/>
        <v>155</v>
      </c>
      <c r="Q40" s="66">
        <f t="shared" si="17"/>
        <v>180</v>
      </c>
      <c r="R40" s="66">
        <f t="shared" si="17"/>
        <v>127</v>
      </c>
      <c r="S40" s="66">
        <f t="shared" si="17"/>
        <v>98</v>
      </c>
      <c r="T40" s="66">
        <f t="shared" si="17"/>
        <v>73</v>
      </c>
      <c r="U40" s="66">
        <f t="shared" si="17"/>
        <v>32281</v>
      </c>
      <c r="V40" s="276">
        <f t="shared" si="8"/>
        <v>45</v>
      </c>
      <c r="W40" s="65">
        <f aca="true" t="shared" si="18" ref="W40:AC40">SUM(W41:W44)</f>
        <v>158</v>
      </c>
      <c r="X40" s="66">
        <f t="shared" si="18"/>
        <v>98</v>
      </c>
      <c r="Y40" s="66">
        <f t="shared" si="18"/>
        <v>85</v>
      </c>
      <c r="Z40" s="66">
        <f t="shared" si="18"/>
        <v>105</v>
      </c>
      <c r="AA40" s="66">
        <f t="shared" si="18"/>
        <v>101</v>
      </c>
      <c r="AB40" s="66">
        <f t="shared" si="18"/>
        <v>77</v>
      </c>
      <c r="AC40" s="67">
        <f t="shared" si="18"/>
        <v>93</v>
      </c>
      <c r="AD40" s="65">
        <f t="shared" si="13"/>
        <v>46</v>
      </c>
      <c r="AE40" s="66">
        <f aca="true" t="shared" si="19" ref="AE40:AP40">SUM(AE41:AE44)</f>
        <v>46</v>
      </c>
      <c r="AF40" s="66">
        <f t="shared" si="19"/>
        <v>0</v>
      </c>
      <c r="AG40" s="66">
        <f t="shared" si="19"/>
        <v>0</v>
      </c>
      <c r="AH40" s="66">
        <f t="shared" si="19"/>
        <v>0</v>
      </c>
      <c r="AI40" s="66">
        <f t="shared" si="19"/>
        <v>0</v>
      </c>
      <c r="AJ40" s="66">
        <f t="shared" si="19"/>
        <v>7</v>
      </c>
      <c r="AK40" s="66">
        <f t="shared" si="19"/>
        <v>4</v>
      </c>
      <c r="AL40" s="66">
        <f t="shared" si="19"/>
        <v>3</v>
      </c>
      <c r="AM40" s="66">
        <f t="shared" si="19"/>
        <v>5</v>
      </c>
      <c r="AN40" s="66">
        <f t="shared" si="19"/>
        <v>6</v>
      </c>
      <c r="AO40" s="66">
        <f t="shared" si="19"/>
        <v>5</v>
      </c>
      <c r="AP40" s="67">
        <f t="shared" si="19"/>
        <v>16</v>
      </c>
      <c r="AQ40" s="269"/>
      <c r="AR40" s="269"/>
    </row>
    <row r="41" spans="1:44" ht="15" customHeight="1">
      <c r="A41" s="816"/>
      <c r="B41" s="687"/>
      <c r="C41" s="76" t="s">
        <v>40</v>
      </c>
      <c r="D41" s="22">
        <v>187</v>
      </c>
      <c r="E41" s="23">
        <v>2</v>
      </c>
      <c r="F41" s="23">
        <v>220</v>
      </c>
      <c r="G41" s="23">
        <v>1</v>
      </c>
      <c r="H41" s="23">
        <v>2</v>
      </c>
      <c r="I41" s="23">
        <v>6</v>
      </c>
      <c r="J41" s="23">
        <v>7</v>
      </c>
      <c r="K41" s="23">
        <v>7</v>
      </c>
      <c r="L41" s="23">
        <v>27</v>
      </c>
      <c r="M41" s="204">
        <v>137</v>
      </c>
      <c r="N41" s="25">
        <v>1</v>
      </c>
      <c r="O41" s="23">
        <v>17</v>
      </c>
      <c r="P41" s="23">
        <v>47</v>
      </c>
      <c r="Q41" s="23">
        <v>54</v>
      </c>
      <c r="R41" s="23">
        <v>32</v>
      </c>
      <c r="S41" s="23">
        <v>23</v>
      </c>
      <c r="T41" s="23">
        <v>13</v>
      </c>
      <c r="U41" s="23">
        <v>8281</v>
      </c>
      <c r="V41" s="274">
        <f t="shared" si="8"/>
        <v>44.3</v>
      </c>
      <c r="W41" s="22">
        <v>32</v>
      </c>
      <c r="X41" s="23">
        <v>25</v>
      </c>
      <c r="Y41" s="23">
        <v>23</v>
      </c>
      <c r="Z41" s="23">
        <v>29</v>
      </c>
      <c r="AA41" s="23">
        <v>26</v>
      </c>
      <c r="AB41" s="23">
        <v>27</v>
      </c>
      <c r="AC41" s="24">
        <v>25</v>
      </c>
      <c r="AD41" s="22">
        <f t="shared" si="13"/>
        <v>8</v>
      </c>
      <c r="AE41" s="23">
        <v>8</v>
      </c>
      <c r="AF41" s="23"/>
      <c r="AG41" s="23"/>
      <c r="AH41" s="23"/>
      <c r="AI41" s="23"/>
      <c r="AJ41" s="23">
        <v>2</v>
      </c>
      <c r="AK41" s="23">
        <v>1</v>
      </c>
      <c r="AL41" s="23"/>
      <c r="AM41" s="23">
        <v>1</v>
      </c>
      <c r="AN41" s="23">
        <v>2</v>
      </c>
      <c r="AO41" s="23"/>
      <c r="AP41" s="24">
        <v>2</v>
      </c>
      <c r="AQ41" s="269"/>
      <c r="AR41" s="269"/>
    </row>
    <row r="42" spans="1:44" ht="15" customHeight="1">
      <c r="A42" s="816"/>
      <c r="B42" s="687"/>
      <c r="C42" s="76" t="s">
        <v>41</v>
      </c>
      <c r="D42" s="22">
        <v>255</v>
      </c>
      <c r="E42" s="23">
        <v>13</v>
      </c>
      <c r="F42" s="23">
        <v>300</v>
      </c>
      <c r="G42" s="23">
        <v>1</v>
      </c>
      <c r="H42" s="23">
        <v>2</v>
      </c>
      <c r="I42" s="23">
        <v>7</v>
      </c>
      <c r="J42" s="23">
        <v>6</v>
      </c>
      <c r="K42" s="23">
        <v>8</v>
      </c>
      <c r="L42" s="23">
        <v>43</v>
      </c>
      <c r="M42" s="204">
        <v>188</v>
      </c>
      <c r="N42" s="25">
        <v>1</v>
      </c>
      <c r="O42" s="23">
        <v>29</v>
      </c>
      <c r="P42" s="23">
        <v>54</v>
      </c>
      <c r="Q42" s="23">
        <v>61</v>
      </c>
      <c r="R42" s="23">
        <v>41</v>
      </c>
      <c r="S42" s="23">
        <v>48</v>
      </c>
      <c r="T42" s="23">
        <v>21</v>
      </c>
      <c r="U42" s="23">
        <v>11564</v>
      </c>
      <c r="V42" s="274">
        <f t="shared" si="8"/>
        <v>45.3</v>
      </c>
      <c r="W42" s="22">
        <v>61</v>
      </c>
      <c r="X42" s="23">
        <v>37</v>
      </c>
      <c r="Y42" s="23">
        <v>31</v>
      </c>
      <c r="Z42" s="23">
        <v>36</v>
      </c>
      <c r="AA42" s="23">
        <v>35</v>
      </c>
      <c r="AB42" s="23">
        <v>29</v>
      </c>
      <c r="AC42" s="24">
        <v>26</v>
      </c>
      <c r="AD42" s="22">
        <f t="shared" si="13"/>
        <v>16</v>
      </c>
      <c r="AE42" s="23">
        <v>16</v>
      </c>
      <c r="AF42" s="23"/>
      <c r="AG42" s="23"/>
      <c r="AH42" s="23"/>
      <c r="AI42" s="23"/>
      <c r="AJ42" s="23">
        <v>1</v>
      </c>
      <c r="AK42" s="23">
        <v>2</v>
      </c>
      <c r="AL42" s="23">
        <v>1</v>
      </c>
      <c r="AM42" s="23">
        <v>3</v>
      </c>
      <c r="AN42" s="23">
        <v>1</v>
      </c>
      <c r="AO42" s="23">
        <v>4</v>
      </c>
      <c r="AP42" s="24">
        <v>4</v>
      </c>
      <c r="AQ42" s="269"/>
      <c r="AR42" s="269"/>
    </row>
    <row r="43" spans="1:44" ht="15" customHeight="1">
      <c r="A43" s="816"/>
      <c r="B43" s="687"/>
      <c r="C43" s="76" t="s">
        <v>19</v>
      </c>
      <c r="D43" s="22">
        <v>231</v>
      </c>
      <c r="E43" s="23">
        <v>19</v>
      </c>
      <c r="F43" s="23">
        <v>240</v>
      </c>
      <c r="G43" s="23">
        <v>1</v>
      </c>
      <c r="H43" s="23">
        <v>2</v>
      </c>
      <c r="I43" s="23">
        <v>9</v>
      </c>
      <c r="J43" s="23">
        <v>9</v>
      </c>
      <c r="K43" s="23">
        <v>2</v>
      </c>
      <c r="L43" s="23">
        <v>21</v>
      </c>
      <c r="M43" s="204">
        <v>187</v>
      </c>
      <c r="N43" s="25"/>
      <c r="O43" s="23">
        <v>25</v>
      </c>
      <c r="P43" s="23">
        <v>45</v>
      </c>
      <c r="Q43" s="23">
        <v>55</v>
      </c>
      <c r="R43" s="23">
        <v>49</v>
      </c>
      <c r="S43" s="23">
        <v>23</v>
      </c>
      <c r="T43" s="23">
        <v>34</v>
      </c>
      <c r="U43" s="23">
        <v>10633</v>
      </c>
      <c r="V43" s="274">
        <f t="shared" si="8"/>
        <v>46</v>
      </c>
      <c r="W43" s="22">
        <v>52</v>
      </c>
      <c r="X43" s="23">
        <v>31</v>
      </c>
      <c r="Y43" s="23">
        <v>26</v>
      </c>
      <c r="Z43" s="23">
        <v>32</v>
      </c>
      <c r="AA43" s="23">
        <v>34</v>
      </c>
      <c r="AB43" s="23">
        <v>19</v>
      </c>
      <c r="AC43" s="24">
        <v>37</v>
      </c>
      <c r="AD43" s="22">
        <f t="shared" si="13"/>
        <v>19</v>
      </c>
      <c r="AE43" s="23">
        <v>19</v>
      </c>
      <c r="AF43" s="23"/>
      <c r="AG43" s="23"/>
      <c r="AH43" s="23"/>
      <c r="AI43" s="23"/>
      <c r="AJ43" s="23">
        <v>4</v>
      </c>
      <c r="AK43" s="23">
        <v>1</v>
      </c>
      <c r="AL43" s="23">
        <v>2</v>
      </c>
      <c r="AM43" s="23">
        <v>1</v>
      </c>
      <c r="AN43" s="23">
        <v>3</v>
      </c>
      <c r="AO43" s="23">
        <v>1</v>
      </c>
      <c r="AP43" s="24">
        <v>7</v>
      </c>
      <c r="AQ43" s="269"/>
      <c r="AR43" s="269"/>
    </row>
    <row r="44" spans="1:44" ht="15" customHeight="1">
      <c r="A44" s="816"/>
      <c r="B44" s="688"/>
      <c r="C44" s="77" t="s">
        <v>20</v>
      </c>
      <c r="D44" s="55">
        <v>44</v>
      </c>
      <c r="E44" s="56"/>
      <c r="F44" s="56">
        <v>50</v>
      </c>
      <c r="G44" s="56">
        <v>1</v>
      </c>
      <c r="H44" s="56">
        <v>2</v>
      </c>
      <c r="I44" s="56">
        <v>2</v>
      </c>
      <c r="J44" s="56">
        <v>2</v>
      </c>
      <c r="K44" s="56"/>
      <c r="L44" s="56">
        <v>5</v>
      </c>
      <c r="M44" s="210">
        <v>32</v>
      </c>
      <c r="N44" s="58"/>
      <c r="O44" s="56">
        <v>11</v>
      </c>
      <c r="P44" s="56">
        <v>9</v>
      </c>
      <c r="Q44" s="56">
        <v>10</v>
      </c>
      <c r="R44" s="56">
        <v>5</v>
      </c>
      <c r="S44" s="56">
        <v>4</v>
      </c>
      <c r="T44" s="56">
        <v>5</v>
      </c>
      <c r="U44" s="56">
        <v>1803</v>
      </c>
      <c r="V44" s="277">
        <f t="shared" si="8"/>
        <v>41</v>
      </c>
      <c r="W44" s="55">
        <v>13</v>
      </c>
      <c r="X44" s="56">
        <v>5</v>
      </c>
      <c r="Y44" s="56">
        <v>5</v>
      </c>
      <c r="Z44" s="56">
        <v>8</v>
      </c>
      <c r="AA44" s="56">
        <v>6</v>
      </c>
      <c r="AB44" s="56">
        <v>2</v>
      </c>
      <c r="AC44" s="57">
        <v>5</v>
      </c>
      <c r="AD44" s="209">
        <f t="shared" si="13"/>
        <v>3</v>
      </c>
      <c r="AE44" s="56">
        <v>3</v>
      </c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7">
        <v>3</v>
      </c>
      <c r="AQ44" s="269"/>
      <c r="AR44" s="269"/>
    </row>
    <row r="45" spans="1:44" ht="15" customHeight="1">
      <c r="A45" s="816"/>
      <c r="B45" s="762" t="s">
        <v>347</v>
      </c>
      <c r="C45" s="35" t="s">
        <v>9</v>
      </c>
      <c r="D45" s="40">
        <f aca="true" t="shared" si="20" ref="D45:U45">SUM(D46:D47)</f>
        <v>868</v>
      </c>
      <c r="E45" s="41">
        <f t="shared" si="20"/>
        <v>19</v>
      </c>
      <c r="F45" s="41">
        <f t="shared" si="20"/>
        <v>886</v>
      </c>
      <c r="G45" s="41">
        <f t="shared" si="20"/>
        <v>2</v>
      </c>
      <c r="H45" s="41">
        <f t="shared" si="20"/>
        <v>8</v>
      </c>
      <c r="I45" s="41">
        <f t="shared" si="20"/>
        <v>31</v>
      </c>
      <c r="J45" s="41">
        <f t="shared" si="20"/>
        <v>42</v>
      </c>
      <c r="K45" s="41">
        <f t="shared" si="20"/>
        <v>45</v>
      </c>
      <c r="L45" s="41">
        <f t="shared" si="20"/>
        <v>112</v>
      </c>
      <c r="M45" s="237">
        <f t="shared" si="20"/>
        <v>628</v>
      </c>
      <c r="N45" s="43">
        <f t="shared" si="20"/>
        <v>0</v>
      </c>
      <c r="O45" s="41">
        <f t="shared" si="20"/>
        <v>73</v>
      </c>
      <c r="P45" s="41">
        <f t="shared" si="20"/>
        <v>253</v>
      </c>
      <c r="Q45" s="41">
        <f t="shared" si="20"/>
        <v>277</v>
      </c>
      <c r="R45" s="41">
        <f t="shared" si="20"/>
        <v>109</v>
      </c>
      <c r="S45" s="41">
        <f t="shared" si="20"/>
        <v>95</v>
      </c>
      <c r="T45" s="41">
        <f t="shared" si="20"/>
        <v>61</v>
      </c>
      <c r="U45" s="41">
        <f t="shared" si="20"/>
        <v>37877</v>
      </c>
      <c r="V45" s="278">
        <f t="shared" si="8"/>
        <v>43.6</v>
      </c>
      <c r="W45" s="40">
        <f aca="true" t="shared" si="21" ref="W45:AC45">SUM(W46:W47)</f>
        <v>178</v>
      </c>
      <c r="X45" s="41">
        <f t="shared" si="21"/>
        <v>193</v>
      </c>
      <c r="Y45" s="41">
        <f t="shared" si="21"/>
        <v>181</v>
      </c>
      <c r="Z45" s="41">
        <f t="shared" si="21"/>
        <v>122</v>
      </c>
      <c r="AA45" s="41">
        <f t="shared" si="21"/>
        <v>84</v>
      </c>
      <c r="AB45" s="41">
        <f t="shared" si="21"/>
        <v>69</v>
      </c>
      <c r="AC45" s="42">
        <f t="shared" si="21"/>
        <v>41</v>
      </c>
      <c r="AD45" s="40">
        <f t="shared" si="13"/>
        <v>52</v>
      </c>
      <c r="AE45" s="41">
        <f aca="true" t="shared" si="22" ref="AE45:AP45">SUM(AE46:AE47)</f>
        <v>50</v>
      </c>
      <c r="AF45" s="41">
        <f t="shared" si="22"/>
        <v>0</v>
      </c>
      <c r="AG45" s="41">
        <f t="shared" si="22"/>
        <v>2</v>
      </c>
      <c r="AH45" s="41">
        <f t="shared" si="22"/>
        <v>0</v>
      </c>
      <c r="AI45" s="41">
        <f t="shared" si="22"/>
        <v>0</v>
      </c>
      <c r="AJ45" s="41">
        <f t="shared" si="22"/>
        <v>5</v>
      </c>
      <c r="AK45" s="41">
        <f t="shared" si="22"/>
        <v>6</v>
      </c>
      <c r="AL45" s="41">
        <f t="shared" si="22"/>
        <v>9</v>
      </c>
      <c r="AM45" s="41">
        <f t="shared" si="22"/>
        <v>6</v>
      </c>
      <c r="AN45" s="41">
        <f t="shared" si="22"/>
        <v>9</v>
      </c>
      <c r="AO45" s="41">
        <f t="shared" si="22"/>
        <v>6</v>
      </c>
      <c r="AP45" s="42">
        <f t="shared" si="22"/>
        <v>11</v>
      </c>
      <c r="AQ45" s="269"/>
      <c r="AR45" s="269"/>
    </row>
    <row r="46" spans="1:44" ht="15" customHeight="1">
      <c r="A46" s="816"/>
      <c r="B46" s="755"/>
      <c r="C46" s="76" t="s">
        <v>152</v>
      </c>
      <c r="D46" s="22">
        <v>596</v>
      </c>
      <c r="E46" s="23">
        <v>19</v>
      </c>
      <c r="F46" s="23">
        <v>596</v>
      </c>
      <c r="G46" s="23">
        <v>1</v>
      </c>
      <c r="H46" s="23">
        <v>5</v>
      </c>
      <c r="I46" s="23">
        <v>17</v>
      </c>
      <c r="J46" s="23">
        <v>28</v>
      </c>
      <c r="K46" s="23">
        <v>31</v>
      </c>
      <c r="L46" s="23">
        <v>66</v>
      </c>
      <c r="M46" s="204">
        <v>448</v>
      </c>
      <c r="N46" s="25"/>
      <c r="O46" s="23">
        <v>38</v>
      </c>
      <c r="P46" s="23">
        <v>151</v>
      </c>
      <c r="Q46" s="23">
        <v>178</v>
      </c>
      <c r="R46" s="23">
        <v>90</v>
      </c>
      <c r="S46" s="23">
        <v>81</v>
      </c>
      <c r="T46" s="23">
        <v>58</v>
      </c>
      <c r="U46" s="23">
        <v>27131</v>
      </c>
      <c r="V46" s="274">
        <f t="shared" si="8"/>
        <v>45.5</v>
      </c>
      <c r="W46" s="22">
        <v>111</v>
      </c>
      <c r="X46" s="23">
        <v>131</v>
      </c>
      <c r="Y46" s="23">
        <v>121</v>
      </c>
      <c r="Z46" s="23">
        <v>76</v>
      </c>
      <c r="AA46" s="23">
        <v>65</v>
      </c>
      <c r="AB46" s="23">
        <v>53</v>
      </c>
      <c r="AC46" s="24">
        <v>39</v>
      </c>
      <c r="AD46" s="22">
        <f t="shared" si="13"/>
        <v>31</v>
      </c>
      <c r="AE46" s="23">
        <v>29</v>
      </c>
      <c r="AF46" s="23"/>
      <c r="AG46" s="252">
        <v>2</v>
      </c>
      <c r="AH46" s="252"/>
      <c r="AI46" s="23"/>
      <c r="AJ46" s="23">
        <v>3</v>
      </c>
      <c r="AK46" s="23">
        <v>2</v>
      </c>
      <c r="AL46" s="23">
        <v>5</v>
      </c>
      <c r="AM46" s="23">
        <v>2</v>
      </c>
      <c r="AN46" s="23">
        <v>6</v>
      </c>
      <c r="AO46" s="23">
        <v>4</v>
      </c>
      <c r="AP46" s="24">
        <v>9</v>
      </c>
      <c r="AQ46" s="269"/>
      <c r="AR46" s="269"/>
    </row>
    <row r="47" spans="1:44" ht="15" customHeight="1">
      <c r="A47" s="816"/>
      <c r="B47" s="756"/>
      <c r="C47" s="279" t="s">
        <v>153</v>
      </c>
      <c r="D47" s="22">
        <v>272</v>
      </c>
      <c r="E47" s="23"/>
      <c r="F47" s="23">
        <v>290</v>
      </c>
      <c r="G47" s="23">
        <v>1</v>
      </c>
      <c r="H47" s="23">
        <v>3</v>
      </c>
      <c r="I47" s="23">
        <v>14</v>
      </c>
      <c r="J47" s="23">
        <v>14</v>
      </c>
      <c r="K47" s="23">
        <v>14</v>
      </c>
      <c r="L47" s="23">
        <v>46</v>
      </c>
      <c r="M47" s="204">
        <v>180</v>
      </c>
      <c r="N47" s="25"/>
      <c r="O47" s="23">
        <v>35</v>
      </c>
      <c r="P47" s="23">
        <v>102</v>
      </c>
      <c r="Q47" s="23">
        <v>99</v>
      </c>
      <c r="R47" s="23">
        <v>19</v>
      </c>
      <c r="S47" s="23">
        <v>14</v>
      </c>
      <c r="T47" s="23">
        <v>3</v>
      </c>
      <c r="U47" s="23">
        <v>10746</v>
      </c>
      <c r="V47" s="274">
        <f t="shared" si="8"/>
        <v>39.5</v>
      </c>
      <c r="W47" s="22">
        <v>67</v>
      </c>
      <c r="X47" s="23">
        <v>62</v>
      </c>
      <c r="Y47" s="23">
        <v>60</v>
      </c>
      <c r="Z47" s="23">
        <v>46</v>
      </c>
      <c r="AA47" s="23">
        <v>19</v>
      </c>
      <c r="AB47" s="23">
        <v>16</v>
      </c>
      <c r="AC47" s="24">
        <v>2</v>
      </c>
      <c r="AD47" s="22">
        <f t="shared" si="13"/>
        <v>21</v>
      </c>
      <c r="AE47" s="23">
        <v>21</v>
      </c>
      <c r="AF47" s="23"/>
      <c r="AG47" s="23"/>
      <c r="AH47" s="23"/>
      <c r="AI47" s="23"/>
      <c r="AJ47" s="23">
        <v>2</v>
      </c>
      <c r="AK47" s="23">
        <v>4</v>
      </c>
      <c r="AL47" s="23">
        <v>4</v>
      </c>
      <c r="AM47" s="23">
        <v>4</v>
      </c>
      <c r="AN47" s="23">
        <v>3</v>
      </c>
      <c r="AO47" s="23">
        <v>2</v>
      </c>
      <c r="AP47" s="24">
        <v>2</v>
      </c>
      <c r="AQ47" s="269"/>
      <c r="AR47" s="269"/>
    </row>
    <row r="48" spans="1:44" ht="15" customHeight="1">
      <c r="A48" s="816"/>
      <c r="B48" s="765" t="s">
        <v>348</v>
      </c>
      <c r="C48" s="552" t="s">
        <v>9</v>
      </c>
      <c r="D48" s="65">
        <f aca="true" t="shared" si="23" ref="D48:U48">SUM(D49:D51)</f>
        <v>785</v>
      </c>
      <c r="E48" s="66">
        <f t="shared" si="23"/>
        <v>21</v>
      </c>
      <c r="F48" s="66">
        <f t="shared" si="23"/>
        <v>804</v>
      </c>
      <c r="G48" s="66">
        <f t="shared" si="23"/>
        <v>3</v>
      </c>
      <c r="H48" s="66">
        <f t="shared" si="23"/>
        <v>6</v>
      </c>
      <c r="I48" s="66">
        <f t="shared" si="23"/>
        <v>19</v>
      </c>
      <c r="J48" s="66">
        <f t="shared" si="23"/>
        <v>29</v>
      </c>
      <c r="K48" s="66">
        <f t="shared" si="23"/>
        <v>43</v>
      </c>
      <c r="L48" s="66">
        <f t="shared" si="23"/>
        <v>97</v>
      </c>
      <c r="M48" s="241">
        <f t="shared" si="23"/>
        <v>588</v>
      </c>
      <c r="N48" s="68">
        <f t="shared" si="23"/>
        <v>0</v>
      </c>
      <c r="O48" s="66">
        <f t="shared" si="23"/>
        <v>60</v>
      </c>
      <c r="P48" s="66">
        <f t="shared" si="23"/>
        <v>271</v>
      </c>
      <c r="Q48" s="66">
        <f t="shared" si="23"/>
        <v>236</v>
      </c>
      <c r="R48" s="66">
        <f t="shared" si="23"/>
        <v>92</v>
      </c>
      <c r="S48" s="66">
        <f t="shared" si="23"/>
        <v>83</v>
      </c>
      <c r="T48" s="66">
        <f t="shared" si="23"/>
        <v>43</v>
      </c>
      <c r="U48" s="66">
        <f t="shared" si="23"/>
        <v>33653</v>
      </c>
      <c r="V48" s="276">
        <f t="shared" si="8"/>
        <v>42.9</v>
      </c>
      <c r="W48" s="65">
        <f aca="true" t="shared" si="24" ref="W48:AC48">SUM(W49:W51)</f>
        <v>189</v>
      </c>
      <c r="X48" s="66">
        <f t="shared" si="24"/>
        <v>177</v>
      </c>
      <c r="Y48" s="66">
        <f t="shared" si="24"/>
        <v>141</v>
      </c>
      <c r="Z48" s="66">
        <f t="shared" si="24"/>
        <v>101</v>
      </c>
      <c r="AA48" s="66">
        <f t="shared" si="24"/>
        <v>80</v>
      </c>
      <c r="AB48" s="66">
        <f t="shared" si="24"/>
        <v>54</v>
      </c>
      <c r="AC48" s="67">
        <f t="shared" si="24"/>
        <v>43</v>
      </c>
      <c r="AD48" s="65">
        <f t="shared" si="13"/>
        <v>33</v>
      </c>
      <c r="AE48" s="66">
        <f aca="true" t="shared" si="25" ref="AE48:AP48">SUM(AE49:AE51)</f>
        <v>32</v>
      </c>
      <c r="AF48" s="66">
        <f t="shared" si="25"/>
        <v>0</v>
      </c>
      <c r="AG48" s="66">
        <f t="shared" si="25"/>
        <v>1</v>
      </c>
      <c r="AH48" s="66">
        <f t="shared" si="25"/>
        <v>0</v>
      </c>
      <c r="AI48" s="66">
        <f t="shared" si="25"/>
        <v>0</v>
      </c>
      <c r="AJ48" s="66">
        <f t="shared" si="25"/>
        <v>3</v>
      </c>
      <c r="AK48" s="66">
        <f t="shared" si="25"/>
        <v>5</v>
      </c>
      <c r="AL48" s="66">
        <f t="shared" si="25"/>
        <v>3</v>
      </c>
      <c r="AM48" s="66">
        <f t="shared" si="25"/>
        <v>4</v>
      </c>
      <c r="AN48" s="66">
        <f t="shared" si="25"/>
        <v>3</v>
      </c>
      <c r="AO48" s="66">
        <f t="shared" si="25"/>
        <v>5</v>
      </c>
      <c r="AP48" s="67">
        <f t="shared" si="25"/>
        <v>10</v>
      </c>
      <c r="AQ48" s="269"/>
      <c r="AR48" s="269"/>
    </row>
    <row r="49" spans="1:44" ht="15" customHeight="1">
      <c r="A49" s="816"/>
      <c r="B49" s="687"/>
      <c r="C49" s="76" t="s">
        <v>21</v>
      </c>
      <c r="D49" s="22">
        <v>498</v>
      </c>
      <c r="E49" s="23">
        <v>10</v>
      </c>
      <c r="F49" s="23">
        <v>498</v>
      </c>
      <c r="G49" s="23">
        <v>1</v>
      </c>
      <c r="H49" s="23">
        <v>2</v>
      </c>
      <c r="I49" s="23">
        <v>8</v>
      </c>
      <c r="J49" s="23">
        <v>8</v>
      </c>
      <c r="K49" s="23">
        <v>24</v>
      </c>
      <c r="L49" s="23">
        <v>64</v>
      </c>
      <c r="M49" s="204">
        <v>391</v>
      </c>
      <c r="N49" s="25"/>
      <c r="O49" s="23">
        <v>43</v>
      </c>
      <c r="P49" s="23">
        <v>190</v>
      </c>
      <c r="Q49" s="23">
        <v>146</v>
      </c>
      <c r="R49" s="23">
        <v>52</v>
      </c>
      <c r="S49" s="23">
        <v>44</v>
      </c>
      <c r="T49" s="23">
        <v>23</v>
      </c>
      <c r="U49" s="23">
        <v>20847</v>
      </c>
      <c r="V49" s="274">
        <f t="shared" si="8"/>
        <v>41.9</v>
      </c>
      <c r="W49" s="22">
        <v>114</v>
      </c>
      <c r="X49" s="23">
        <v>108</v>
      </c>
      <c r="Y49" s="23">
        <v>91</v>
      </c>
      <c r="Z49" s="23">
        <v>71</v>
      </c>
      <c r="AA49" s="23">
        <v>44</v>
      </c>
      <c r="AB49" s="23">
        <v>37</v>
      </c>
      <c r="AC49" s="24">
        <v>33</v>
      </c>
      <c r="AD49" s="22">
        <f aca="true" t="shared" si="26" ref="AD49:AD54">SUM(AE49:AI49)</f>
        <v>20</v>
      </c>
      <c r="AE49" s="23">
        <v>19</v>
      </c>
      <c r="AF49" s="23"/>
      <c r="AG49" s="23">
        <v>1</v>
      </c>
      <c r="AH49" s="23"/>
      <c r="AI49" s="23"/>
      <c r="AJ49" s="23">
        <v>2</v>
      </c>
      <c r="AK49" s="23">
        <v>4</v>
      </c>
      <c r="AL49" s="23">
        <v>3</v>
      </c>
      <c r="AM49" s="23">
        <v>2</v>
      </c>
      <c r="AN49" s="23">
        <v>2</v>
      </c>
      <c r="AO49" s="23">
        <v>2</v>
      </c>
      <c r="AP49" s="24">
        <v>5</v>
      </c>
      <c r="AQ49" s="269"/>
      <c r="AR49" s="269"/>
    </row>
    <row r="50" spans="1:44" ht="15" customHeight="1">
      <c r="A50" s="816"/>
      <c r="B50" s="687"/>
      <c r="C50" s="76" t="s">
        <v>22</v>
      </c>
      <c r="D50" s="22">
        <v>240</v>
      </c>
      <c r="E50" s="23">
        <v>4</v>
      </c>
      <c r="F50" s="23">
        <v>253</v>
      </c>
      <c r="G50" s="23">
        <v>1</v>
      </c>
      <c r="H50" s="23">
        <v>2</v>
      </c>
      <c r="I50" s="23">
        <v>7</v>
      </c>
      <c r="J50" s="23">
        <v>17</v>
      </c>
      <c r="K50" s="23">
        <v>19</v>
      </c>
      <c r="L50" s="23">
        <v>33</v>
      </c>
      <c r="M50" s="204">
        <v>161</v>
      </c>
      <c r="N50" s="25"/>
      <c r="O50" s="23">
        <v>14</v>
      </c>
      <c r="P50" s="23">
        <v>65</v>
      </c>
      <c r="Q50" s="23">
        <v>71</v>
      </c>
      <c r="R50" s="23">
        <v>37</v>
      </c>
      <c r="S50" s="23">
        <v>34</v>
      </c>
      <c r="T50" s="23">
        <v>19</v>
      </c>
      <c r="U50" s="23">
        <v>10835</v>
      </c>
      <c r="V50" s="274">
        <f t="shared" si="8"/>
        <v>45.1</v>
      </c>
      <c r="W50" s="22">
        <v>63</v>
      </c>
      <c r="X50" s="23">
        <v>56</v>
      </c>
      <c r="Y50" s="23">
        <v>42</v>
      </c>
      <c r="Z50" s="23">
        <v>29</v>
      </c>
      <c r="AA50" s="23">
        <v>28</v>
      </c>
      <c r="AB50" s="23">
        <v>13</v>
      </c>
      <c r="AC50" s="24">
        <v>9</v>
      </c>
      <c r="AD50" s="22">
        <f t="shared" si="26"/>
        <v>11</v>
      </c>
      <c r="AE50" s="23">
        <v>11</v>
      </c>
      <c r="AF50" s="23"/>
      <c r="AG50" s="23"/>
      <c r="AH50" s="23"/>
      <c r="AI50" s="23"/>
      <c r="AJ50" s="23">
        <v>1</v>
      </c>
      <c r="AK50" s="23"/>
      <c r="AL50" s="23"/>
      <c r="AM50" s="23">
        <v>2</v>
      </c>
      <c r="AN50" s="23"/>
      <c r="AO50" s="23">
        <v>3</v>
      </c>
      <c r="AP50" s="24">
        <v>5</v>
      </c>
      <c r="AQ50" s="269"/>
      <c r="AR50" s="269"/>
    </row>
    <row r="51" spans="1:44" ht="15" customHeight="1">
      <c r="A51" s="816"/>
      <c r="B51" s="688"/>
      <c r="C51" s="77" t="s">
        <v>23</v>
      </c>
      <c r="D51" s="55">
        <v>47</v>
      </c>
      <c r="E51" s="56">
        <v>7</v>
      </c>
      <c r="F51" s="56">
        <v>53</v>
      </c>
      <c r="G51" s="56">
        <v>1</v>
      </c>
      <c r="H51" s="56">
        <v>2</v>
      </c>
      <c r="I51" s="56">
        <v>4</v>
      </c>
      <c r="J51" s="56">
        <v>4</v>
      </c>
      <c r="K51" s="56"/>
      <c r="L51" s="56"/>
      <c r="M51" s="210">
        <v>36</v>
      </c>
      <c r="N51" s="58"/>
      <c r="O51" s="56">
        <v>3</v>
      </c>
      <c r="P51" s="56">
        <v>16</v>
      </c>
      <c r="Q51" s="56">
        <v>19</v>
      </c>
      <c r="R51" s="56">
        <v>3</v>
      </c>
      <c r="S51" s="56">
        <v>5</v>
      </c>
      <c r="T51" s="56">
        <v>1</v>
      </c>
      <c r="U51" s="56">
        <v>1971</v>
      </c>
      <c r="V51" s="277">
        <f t="shared" si="8"/>
        <v>41.9</v>
      </c>
      <c r="W51" s="55">
        <v>12</v>
      </c>
      <c r="X51" s="56">
        <v>13</v>
      </c>
      <c r="Y51" s="56">
        <v>8</v>
      </c>
      <c r="Z51" s="56">
        <v>1</v>
      </c>
      <c r="AA51" s="56">
        <v>8</v>
      </c>
      <c r="AB51" s="56">
        <v>4</v>
      </c>
      <c r="AC51" s="57">
        <v>1</v>
      </c>
      <c r="AD51" s="55">
        <f t="shared" si="26"/>
        <v>2</v>
      </c>
      <c r="AE51" s="56">
        <v>2</v>
      </c>
      <c r="AF51" s="56"/>
      <c r="AG51" s="56"/>
      <c r="AH51" s="56"/>
      <c r="AI51" s="56"/>
      <c r="AJ51" s="56"/>
      <c r="AK51" s="56">
        <v>1</v>
      </c>
      <c r="AL51" s="56"/>
      <c r="AM51" s="56"/>
      <c r="AN51" s="56">
        <v>1</v>
      </c>
      <c r="AO51" s="56"/>
      <c r="AP51" s="57"/>
      <c r="AQ51" s="269"/>
      <c r="AR51" s="269"/>
    </row>
    <row r="52" spans="1:44" ht="15" customHeight="1">
      <c r="A52" s="817"/>
      <c r="B52" s="668" t="s">
        <v>26</v>
      </c>
      <c r="C52" s="814"/>
      <c r="D52" s="214">
        <f aca="true" t="shared" si="27" ref="D52:U52">SUM(D21,D27,D33,D37,D40,D45,D48)</f>
        <v>4961</v>
      </c>
      <c r="E52" s="84">
        <f t="shared" si="27"/>
        <v>157</v>
      </c>
      <c r="F52" s="84">
        <f t="shared" si="27"/>
        <v>5267</v>
      </c>
      <c r="G52" s="84">
        <f t="shared" si="27"/>
        <v>24</v>
      </c>
      <c r="H52" s="84">
        <f t="shared" si="27"/>
        <v>62</v>
      </c>
      <c r="I52" s="84">
        <f t="shared" si="27"/>
        <v>168</v>
      </c>
      <c r="J52" s="84">
        <f t="shared" si="27"/>
        <v>194</v>
      </c>
      <c r="K52" s="84">
        <f t="shared" si="27"/>
        <v>284</v>
      </c>
      <c r="L52" s="84">
        <f t="shared" si="27"/>
        <v>695</v>
      </c>
      <c r="M52" s="198">
        <f t="shared" si="27"/>
        <v>3534</v>
      </c>
      <c r="N52" s="281">
        <f t="shared" si="27"/>
        <v>3</v>
      </c>
      <c r="O52" s="84">
        <f t="shared" si="27"/>
        <v>472</v>
      </c>
      <c r="P52" s="84">
        <f t="shared" si="27"/>
        <v>1400</v>
      </c>
      <c r="Q52" s="84">
        <f t="shared" si="27"/>
        <v>1406</v>
      </c>
      <c r="R52" s="84">
        <f t="shared" si="27"/>
        <v>661</v>
      </c>
      <c r="S52" s="84">
        <f t="shared" si="27"/>
        <v>552</v>
      </c>
      <c r="T52" s="84">
        <f t="shared" si="27"/>
        <v>467</v>
      </c>
      <c r="U52" s="84">
        <f t="shared" si="27"/>
        <v>219039</v>
      </c>
      <c r="V52" s="276">
        <f t="shared" si="8"/>
        <v>44.2</v>
      </c>
      <c r="W52" s="214">
        <f aca="true" t="shared" si="28" ref="W52:AC52">SUM(W21,W27,W33,W37,W40,W45,W48)</f>
        <v>1038</v>
      </c>
      <c r="X52" s="84">
        <f t="shared" si="28"/>
        <v>1020</v>
      </c>
      <c r="Y52" s="84">
        <f t="shared" si="28"/>
        <v>816</v>
      </c>
      <c r="Z52" s="84">
        <f t="shared" si="28"/>
        <v>676</v>
      </c>
      <c r="AA52" s="84">
        <f t="shared" si="28"/>
        <v>533</v>
      </c>
      <c r="AB52" s="84">
        <f t="shared" si="28"/>
        <v>416</v>
      </c>
      <c r="AC52" s="198">
        <f t="shared" si="28"/>
        <v>462</v>
      </c>
      <c r="AD52" s="281">
        <f t="shared" si="26"/>
        <v>225</v>
      </c>
      <c r="AE52" s="84">
        <f aca="true" t="shared" si="29" ref="AE52:AP52">SUM(AE21,AE27,AE33,AE37,AE40,AE45,AE48)</f>
        <v>219</v>
      </c>
      <c r="AF52" s="84">
        <f t="shared" si="29"/>
        <v>1</v>
      </c>
      <c r="AG52" s="84">
        <f t="shared" si="29"/>
        <v>5</v>
      </c>
      <c r="AH52" s="84">
        <f t="shared" si="29"/>
        <v>0</v>
      </c>
      <c r="AI52" s="84">
        <f t="shared" si="29"/>
        <v>0</v>
      </c>
      <c r="AJ52" s="84">
        <f t="shared" si="29"/>
        <v>33</v>
      </c>
      <c r="AK52" s="84">
        <f t="shared" si="29"/>
        <v>28</v>
      </c>
      <c r="AL52" s="84">
        <f t="shared" si="29"/>
        <v>26</v>
      </c>
      <c r="AM52" s="84">
        <f t="shared" si="29"/>
        <v>22</v>
      </c>
      <c r="AN52" s="84">
        <f t="shared" si="29"/>
        <v>30</v>
      </c>
      <c r="AO52" s="84">
        <f t="shared" si="29"/>
        <v>23</v>
      </c>
      <c r="AP52" s="198">
        <f t="shared" si="29"/>
        <v>63</v>
      </c>
      <c r="AQ52" s="269"/>
      <c r="AR52" s="269"/>
    </row>
    <row r="53" spans="1:44" ht="15" customHeight="1">
      <c r="A53" s="818" t="s">
        <v>1</v>
      </c>
      <c r="B53" s="819"/>
      <c r="C53" s="332" t="s">
        <v>24</v>
      </c>
      <c r="D53" s="14">
        <v>91</v>
      </c>
      <c r="E53" s="15"/>
      <c r="F53" s="15">
        <v>115</v>
      </c>
      <c r="G53" s="15">
        <v>1</v>
      </c>
      <c r="H53" s="15">
        <v>1</v>
      </c>
      <c r="I53" s="15">
        <v>2</v>
      </c>
      <c r="J53" s="15">
        <v>2</v>
      </c>
      <c r="K53" s="15">
        <v>4</v>
      </c>
      <c r="L53" s="15">
        <v>24</v>
      </c>
      <c r="M53" s="17">
        <v>57</v>
      </c>
      <c r="N53" s="14"/>
      <c r="O53" s="15">
        <v>7</v>
      </c>
      <c r="P53" s="15">
        <v>20</v>
      </c>
      <c r="Q53" s="15">
        <v>24</v>
      </c>
      <c r="R53" s="15">
        <v>12</v>
      </c>
      <c r="S53" s="15">
        <v>10</v>
      </c>
      <c r="T53" s="15">
        <v>18</v>
      </c>
      <c r="U53" s="15">
        <v>4283</v>
      </c>
      <c r="V53" s="282">
        <f t="shared" si="8"/>
        <v>47.1</v>
      </c>
      <c r="W53" s="270">
        <v>21</v>
      </c>
      <c r="X53" s="205">
        <v>14</v>
      </c>
      <c r="Y53" s="205">
        <v>14</v>
      </c>
      <c r="Z53" s="205">
        <v>15</v>
      </c>
      <c r="AA53" s="205">
        <v>7</v>
      </c>
      <c r="AB53" s="205">
        <v>9</v>
      </c>
      <c r="AC53" s="273">
        <v>11</v>
      </c>
      <c r="AD53" s="270">
        <f t="shared" si="26"/>
        <v>4</v>
      </c>
      <c r="AE53" s="205">
        <v>3</v>
      </c>
      <c r="AF53" s="205"/>
      <c r="AG53" s="205">
        <v>1</v>
      </c>
      <c r="AH53" s="205"/>
      <c r="AI53" s="205"/>
      <c r="AJ53" s="205">
        <v>1</v>
      </c>
      <c r="AK53" s="205">
        <v>2</v>
      </c>
      <c r="AL53" s="205"/>
      <c r="AM53" s="205"/>
      <c r="AN53" s="205"/>
      <c r="AO53" s="205">
        <v>1</v>
      </c>
      <c r="AP53" s="273"/>
      <c r="AQ53" s="269"/>
      <c r="AR53" s="269"/>
    </row>
    <row r="54" spans="1:44" ht="15" customHeight="1">
      <c r="A54" s="820"/>
      <c r="B54" s="821"/>
      <c r="C54" s="333" t="s">
        <v>25</v>
      </c>
      <c r="D54" s="55">
        <v>77</v>
      </c>
      <c r="E54" s="56"/>
      <c r="F54" s="56">
        <v>90</v>
      </c>
      <c r="G54" s="56">
        <v>1</v>
      </c>
      <c r="H54" s="56">
        <v>2</v>
      </c>
      <c r="I54" s="56">
        <v>4</v>
      </c>
      <c r="J54" s="56">
        <v>5</v>
      </c>
      <c r="K54" s="56">
        <v>4</v>
      </c>
      <c r="L54" s="56">
        <v>11</v>
      </c>
      <c r="M54" s="58">
        <v>50</v>
      </c>
      <c r="N54" s="55"/>
      <c r="O54" s="56">
        <v>3</v>
      </c>
      <c r="P54" s="56">
        <v>28</v>
      </c>
      <c r="Q54" s="56">
        <v>27</v>
      </c>
      <c r="R54" s="56">
        <v>7</v>
      </c>
      <c r="S54" s="56">
        <v>7</v>
      </c>
      <c r="T54" s="56">
        <v>5</v>
      </c>
      <c r="U54" s="56">
        <v>3347</v>
      </c>
      <c r="V54" s="277">
        <f t="shared" si="8"/>
        <v>43.5</v>
      </c>
      <c r="W54" s="55">
        <v>19</v>
      </c>
      <c r="X54" s="56">
        <v>12</v>
      </c>
      <c r="Y54" s="56">
        <v>10</v>
      </c>
      <c r="Z54" s="56">
        <v>14</v>
      </c>
      <c r="AA54" s="56">
        <v>6</v>
      </c>
      <c r="AB54" s="56">
        <v>8</v>
      </c>
      <c r="AC54" s="57">
        <v>8</v>
      </c>
      <c r="AD54" s="55">
        <f t="shared" si="26"/>
        <v>9</v>
      </c>
      <c r="AE54" s="56">
        <v>9</v>
      </c>
      <c r="AF54" s="56"/>
      <c r="AG54" s="56"/>
      <c r="AH54" s="56"/>
      <c r="AI54" s="56"/>
      <c r="AJ54" s="56">
        <v>1</v>
      </c>
      <c r="AK54" s="56">
        <v>2</v>
      </c>
      <c r="AL54" s="56"/>
      <c r="AM54" s="56">
        <v>2</v>
      </c>
      <c r="AN54" s="56"/>
      <c r="AO54" s="56">
        <v>1</v>
      </c>
      <c r="AP54" s="57">
        <v>3</v>
      </c>
      <c r="AQ54" s="269"/>
      <c r="AR54" s="269"/>
    </row>
  </sheetData>
  <sheetProtection/>
  <mergeCells count="52">
    <mergeCell ref="E2:E6"/>
    <mergeCell ref="AE4:AE6"/>
    <mergeCell ref="G4:G6"/>
    <mergeCell ref="AD2:AP2"/>
    <mergeCell ref="AJ3:AP3"/>
    <mergeCell ref="J4:J6"/>
    <mergeCell ref="L4:L6"/>
    <mergeCell ref="K4:K6"/>
    <mergeCell ref="W2:AC3"/>
    <mergeCell ref="W4:W6"/>
    <mergeCell ref="A8:A20"/>
    <mergeCell ref="B8:C8"/>
    <mergeCell ref="B9:C9"/>
    <mergeCell ref="B10:C10"/>
    <mergeCell ref="H4:H6"/>
    <mergeCell ref="I4:I6"/>
    <mergeCell ref="A2:C6"/>
    <mergeCell ref="B19:C19"/>
    <mergeCell ref="F2:F6"/>
    <mergeCell ref="D2:D6"/>
    <mergeCell ref="AC4:AC6"/>
    <mergeCell ref="M4:M6"/>
    <mergeCell ref="N4:N6"/>
    <mergeCell ref="G2:M3"/>
    <mergeCell ref="T4:T6"/>
    <mergeCell ref="U4:U6"/>
    <mergeCell ref="V4:V6"/>
    <mergeCell ref="N2:V3"/>
    <mergeCell ref="AP4:AP6"/>
    <mergeCell ref="AD3:AD6"/>
    <mergeCell ref="AE3:AI3"/>
    <mergeCell ref="AF4:AF6"/>
    <mergeCell ref="AI4:AI6"/>
    <mergeCell ref="AJ4:AJ6"/>
    <mergeCell ref="AH4:AH6"/>
    <mergeCell ref="AG4:AG6"/>
    <mergeCell ref="A53:B54"/>
    <mergeCell ref="A7:C7"/>
    <mergeCell ref="B20:C20"/>
    <mergeCell ref="B11:C11"/>
    <mergeCell ref="B12:C12"/>
    <mergeCell ref="B13:C13"/>
    <mergeCell ref="B14:B18"/>
    <mergeCell ref="B21:B26"/>
    <mergeCell ref="B45:B47"/>
    <mergeCell ref="B48:B51"/>
    <mergeCell ref="B52:C52"/>
    <mergeCell ref="A21:A52"/>
    <mergeCell ref="B27:B32"/>
    <mergeCell ref="B33:B36"/>
    <mergeCell ref="B37:B39"/>
    <mergeCell ref="B40:B4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8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30"/>
  <sheetViews>
    <sheetView zoomScalePageLayoutView="0" workbookViewId="0" topLeftCell="A1">
      <pane xSplit="4" ySplit="13" topLeftCell="E20" activePane="bottomRight" state="frozen"/>
      <selection pane="topLeft" activeCell="U3" sqref="U3"/>
      <selection pane="topRight" activeCell="U3" sqref="U3"/>
      <selection pane="bottomLeft" activeCell="U3" sqref="U3"/>
      <selection pane="bottomRight" activeCell="M25" sqref="M25"/>
    </sheetView>
  </sheetViews>
  <sheetFormatPr defaultColWidth="8.796875" defaultRowHeight="14.25"/>
  <cols>
    <col min="1" max="1" width="2.59765625" style="101" customWidth="1"/>
    <col min="2" max="2" width="13.09765625" style="257" customWidth="1"/>
    <col min="3" max="4" width="7.19921875" style="101" customWidth="1"/>
    <col min="5" max="8" width="5.59765625" style="101" customWidth="1"/>
    <col min="9" max="10" width="3.09765625" style="101" customWidth="1"/>
    <col min="11" max="14" width="7.19921875" style="101" customWidth="1"/>
    <col min="15" max="15" width="1.69921875" style="101" customWidth="1"/>
    <col min="16" max="16384" width="9" style="101" customWidth="1"/>
  </cols>
  <sheetData>
    <row r="1" spans="2:6" s="371" customFormat="1" ht="27" customHeight="1">
      <c r="B1" s="177" t="s">
        <v>229</v>
      </c>
      <c r="F1" s="258" t="s">
        <v>370</v>
      </c>
    </row>
    <row r="2" spans="2:14" s="371" customFormat="1" ht="17.25" customHeight="1">
      <c r="B2" s="878"/>
      <c r="C2" s="891"/>
      <c r="D2" s="892"/>
      <c r="E2" s="881" t="s">
        <v>230</v>
      </c>
      <c r="F2" s="862"/>
      <c r="G2" s="862"/>
      <c r="H2" s="862"/>
      <c r="I2" s="862"/>
      <c r="J2" s="862"/>
      <c r="K2" s="862"/>
      <c r="L2" s="862"/>
      <c r="M2" s="862"/>
      <c r="N2" s="863"/>
    </row>
    <row r="3" spans="2:14" s="371" customFormat="1" ht="13.5" customHeight="1">
      <c r="B3" s="879"/>
      <c r="C3" s="833"/>
      <c r="D3" s="890"/>
      <c r="E3" s="893" t="s">
        <v>231</v>
      </c>
      <c r="F3" s="894"/>
      <c r="G3" s="882" t="s">
        <v>232</v>
      </c>
      <c r="H3" s="882" t="s">
        <v>233</v>
      </c>
      <c r="I3" s="619" t="s">
        <v>234</v>
      </c>
      <c r="J3" s="620" t="s">
        <v>235</v>
      </c>
      <c r="K3" s="884" t="s">
        <v>236</v>
      </c>
      <c r="L3" s="885"/>
      <c r="M3" s="885"/>
      <c r="N3" s="886"/>
    </row>
    <row r="4" spans="2:14" s="371" customFormat="1" ht="13.5">
      <c r="B4" s="879"/>
      <c r="C4" s="621"/>
      <c r="D4" s="622"/>
      <c r="E4" s="895"/>
      <c r="F4" s="896"/>
      <c r="G4" s="804"/>
      <c r="H4" s="804"/>
      <c r="I4" s="619" t="s">
        <v>237</v>
      </c>
      <c r="J4" s="620" t="s">
        <v>238</v>
      </c>
      <c r="K4" s="887"/>
      <c r="L4" s="888"/>
      <c r="M4" s="888"/>
      <c r="N4" s="889"/>
    </row>
    <row r="5" spans="2:14" s="371" customFormat="1" ht="13.5">
      <c r="B5" s="879"/>
      <c r="C5" s="621"/>
      <c r="D5" s="622"/>
      <c r="E5" s="623"/>
      <c r="F5" s="624"/>
      <c r="G5" s="804"/>
      <c r="H5" s="804"/>
      <c r="I5" s="619" t="s">
        <v>321</v>
      </c>
      <c r="J5" s="883" t="s">
        <v>322</v>
      </c>
      <c r="K5" s="804" t="s">
        <v>323</v>
      </c>
      <c r="L5" s="804" t="s">
        <v>324</v>
      </c>
      <c r="M5" s="804" t="s">
        <v>325</v>
      </c>
      <c r="N5" s="808" t="s">
        <v>326</v>
      </c>
    </row>
    <row r="6" spans="2:14" s="371" customFormat="1" ht="13.5">
      <c r="B6" s="879"/>
      <c r="C6" s="833" t="s">
        <v>239</v>
      </c>
      <c r="D6" s="890"/>
      <c r="E6" s="625"/>
      <c r="F6" s="626"/>
      <c r="G6" s="804"/>
      <c r="H6" s="804"/>
      <c r="I6" s="619" t="s">
        <v>327</v>
      </c>
      <c r="J6" s="883"/>
      <c r="K6" s="804"/>
      <c r="L6" s="804"/>
      <c r="M6" s="804"/>
      <c r="N6" s="808"/>
    </row>
    <row r="7" spans="2:14" s="371" customFormat="1" ht="13.5">
      <c r="B7" s="879"/>
      <c r="C7" s="833"/>
      <c r="D7" s="890"/>
      <c r="E7" s="625" t="s">
        <v>328</v>
      </c>
      <c r="F7" s="626" t="s">
        <v>329</v>
      </c>
      <c r="G7" s="804"/>
      <c r="H7" s="804"/>
      <c r="I7" s="619" t="s">
        <v>330</v>
      </c>
      <c r="J7" s="883"/>
      <c r="K7" s="804"/>
      <c r="L7" s="804"/>
      <c r="M7" s="804"/>
      <c r="N7" s="808"/>
    </row>
    <row r="8" spans="2:14" s="371" customFormat="1" ht="13.5">
      <c r="B8" s="879"/>
      <c r="C8" s="614"/>
      <c r="D8" s="618"/>
      <c r="E8" s="627"/>
      <c r="F8" s="628"/>
      <c r="G8" s="804"/>
      <c r="H8" s="804"/>
      <c r="I8" s="619" t="s">
        <v>240</v>
      </c>
      <c r="J8" s="883"/>
      <c r="K8" s="804"/>
      <c r="L8" s="804"/>
      <c r="M8" s="804"/>
      <c r="N8" s="808"/>
    </row>
    <row r="9" spans="2:14" s="371" customFormat="1" ht="13.5">
      <c r="B9" s="879"/>
      <c r="C9" s="621"/>
      <c r="D9" s="622"/>
      <c r="E9" s="627" t="s">
        <v>241</v>
      </c>
      <c r="F9" s="628" t="s">
        <v>241</v>
      </c>
      <c r="G9" s="804"/>
      <c r="H9" s="804"/>
      <c r="I9" s="619" t="s">
        <v>331</v>
      </c>
      <c r="J9" s="883"/>
      <c r="K9" s="804"/>
      <c r="L9" s="804"/>
      <c r="M9" s="804"/>
      <c r="N9" s="808"/>
    </row>
    <row r="10" spans="2:14" s="371" customFormat="1" ht="13.5">
      <c r="B10" s="879"/>
      <c r="C10" s="621"/>
      <c r="D10" s="622"/>
      <c r="E10" s="629"/>
      <c r="F10" s="624"/>
      <c r="G10" s="804"/>
      <c r="H10" s="804"/>
      <c r="I10" s="619" t="s">
        <v>27</v>
      </c>
      <c r="J10" s="883"/>
      <c r="K10" s="804"/>
      <c r="L10" s="804"/>
      <c r="M10" s="804"/>
      <c r="N10" s="808"/>
    </row>
    <row r="11" spans="2:14" s="371" customFormat="1" ht="13.5">
      <c r="B11" s="879"/>
      <c r="C11" s="621"/>
      <c r="D11" s="622"/>
      <c r="E11" s="629"/>
      <c r="F11" s="624"/>
      <c r="G11" s="804"/>
      <c r="H11" s="804"/>
      <c r="I11" s="619" t="s">
        <v>242</v>
      </c>
      <c r="J11" s="883"/>
      <c r="K11" s="804"/>
      <c r="L11" s="804"/>
      <c r="M11" s="804"/>
      <c r="N11" s="808"/>
    </row>
    <row r="12" spans="2:14" s="371" customFormat="1" ht="20.25" customHeight="1">
      <c r="B12" s="880"/>
      <c r="C12" s="630" t="s">
        <v>357</v>
      </c>
      <c r="D12" s="631" t="s">
        <v>332</v>
      </c>
      <c r="E12" s="632" t="s">
        <v>357</v>
      </c>
      <c r="F12" s="633" t="s">
        <v>357</v>
      </c>
      <c r="G12" s="633" t="s">
        <v>357</v>
      </c>
      <c r="H12" s="633" t="s">
        <v>357</v>
      </c>
      <c r="I12" s="876" t="s">
        <v>357</v>
      </c>
      <c r="J12" s="876"/>
      <c r="K12" s="633" t="s">
        <v>332</v>
      </c>
      <c r="L12" s="633" t="s">
        <v>332</v>
      </c>
      <c r="M12" s="633" t="s">
        <v>332</v>
      </c>
      <c r="N12" s="631" t="s">
        <v>332</v>
      </c>
    </row>
    <row r="13" spans="2:14" ht="30" customHeight="1">
      <c r="B13" s="283" t="s">
        <v>171</v>
      </c>
      <c r="C13" s="311">
        <f>SUM(E13:J13)</f>
        <v>8.100000000000001</v>
      </c>
      <c r="D13" s="519">
        <f aca="true" t="shared" si="0" ref="D13:D18">SUM(K13:N13)</f>
        <v>300.6</v>
      </c>
      <c r="E13" s="451">
        <f>SUM(E14:E30)</f>
        <v>0.6400000000000001</v>
      </c>
      <c r="F13" s="452">
        <f>SUM(F14:F30)</f>
        <v>0</v>
      </c>
      <c r="G13" s="452">
        <f>SUM(G14:G30)</f>
        <v>6.570000000000001</v>
      </c>
      <c r="H13" s="452">
        <f>SUM(H14:H30)</f>
        <v>0.8899999999999999</v>
      </c>
      <c r="I13" s="877">
        <f>SUM(R8)</f>
        <v>0</v>
      </c>
      <c r="J13" s="877">
        <f>SUM(J14:J30)</f>
        <v>0</v>
      </c>
      <c r="K13" s="452">
        <f>SUM(K14:K30)</f>
        <v>0</v>
      </c>
      <c r="L13" s="452">
        <f>SUM(L14:L30)</f>
        <v>0</v>
      </c>
      <c r="M13" s="453">
        <f>SUM(M14:M30)</f>
        <v>300.6</v>
      </c>
      <c r="N13" s="454">
        <f>SUM(N14:N30)</f>
        <v>0</v>
      </c>
    </row>
    <row r="14" spans="2:14" ht="30" customHeight="1">
      <c r="B14" s="284" t="s">
        <v>173</v>
      </c>
      <c r="C14" s="285">
        <f aca="true" t="shared" si="1" ref="C14:C30">SUM(E14:J14)</f>
        <v>2</v>
      </c>
      <c r="D14" s="455">
        <f t="shared" si="0"/>
        <v>0</v>
      </c>
      <c r="E14" s="456"/>
      <c r="F14" s="457"/>
      <c r="G14" s="457">
        <v>2</v>
      </c>
      <c r="H14" s="457"/>
      <c r="I14" s="874"/>
      <c r="J14" s="875"/>
      <c r="K14" s="457"/>
      <c r="L14" s="457"/>
      <c r="M14" s="457"/>
      <c r="N14" s="458"/>
    </row>
    <row r="15" spans="2:14" ht="30" customHeight="1">
      <c r="B15" s="284" t="s">
        <v>174</v>
      </c>
      <c r="C15" s="285">
        <f t="shared" si="1"/>
        <v>0.1</v>
      </c>
      <c r="D15" s="455">
        <f t="shared" si="0"/>
        <v>0</v>
      </c>
      <c r="E15" s="459">
        <v>0.1</v>
      </c>
      <c r="F15" s="460"/>
      <c r="G15" s="460"/>
      <c r="H15" s="460"/>
      <c r="I15" s="870"/>
      <c r="J15" s="871"/>
      <c r="K15" s="460"/>
      <c r="L15" s="460"/>
      <c r="M15" s="460"/>
      <c r="N15" s="461"/>
    </row>
    <row r="16" spans="2:14" ht="30" customHeight="1">
      <c r="B16" s="284" t="s">
        <v>243</v>
      </c>
      <c r="C16" s="285">
        <f t="shared" si="1"/>
        <v>0.18</v>
      </c>
      <c r="D16" s="455">
        <f t="shared" si="0"/>
        <v>0</v>
      </c>
      <c r="E16" s="459"/>
      <c r="F16" s="460"/>
      <c r="G16" s="460">
        <v>0.18</v>
      </c>
      <c r="H16" s="460"/>
      <c r="I16" s="870"/>
      <c r="J16" s="871"/>
      <c r="K16" s="460"/>
      <c r="L16" s="460"/>
      <c r="M16" s="460"/>
      <c r="N16" s="461"/>
    </row>
    <row r="17" spans="2:14" ht="30" customHeight="1">
      <c r="B17" s="284" t="s">
        <v>145</v>
      </c>
      <c r="C17" s="285">
        <f t="shared" si="1"/>
        <v>0.12</v>
      </c>
      <c r="D17" s="455">
        <f>SUM(K17:N17)</f>
        <v>0</v>
      </c>
      <c r="E17" s="456"/>
      <c r="F17" s="457"/>
      <c r="G17" s="457">
        <v>0.12</v>
      </c>
      <c r="H17" s="457"/>
      <c r="I17" s="870"/>
      <c r="J17" s="871"/>
      <c r="K17" s="457"/>
      <c r="L17" s="457"/>
      <c r="M17" s="457"/>
      <c r="N17" s="458"/>
    </row>
    <row r="18" spans="2:14" ht="30" customHeight="1">
      <c r="B18" s="284" t="s">
        <v>146</v>
      </c>
      <c r="C18" s="285">
        <f t="shared" si="1"/>
        <v>0.2</v>
      </c>
      <c r="D18" s="455">
        <f t="shared" si="0"/>
        <v>0</v>
      </c>
      <c r="E18" s="459"/>
      <c r="F18" s="460"/>
      <c r="G18" s="460">
        <v>0.2</v>
      </c>
      <c r="H18" s="460"/>
      <c r="I18" s="870"/>
      <c r="J18" s="871"/>
      <c r="K18" s="460"/>
      <c r="L18" s="460"/>
      <c r="M18" s="460"/>
      <c r="N18" s="461"/>
    </row>
    <row r="19" spans="2:18" ht="30" customHeight="1">
      <c r="B19" s="286" t="s">
        <v>176</v>
      </c>
      <c r="C19" s="285">
        <f>SUM(E19:J19)</f>
        <v>1.06</v>
      </c>
      <c r="D19" s="520">
        <f>SUM(K19:N19)</f>
        <v>300.6</v>
      </c>
      <c r="E19" s="459"/>
      <c r="F19" s="460"/>
      <c r="G19" s="460">
        <v>0.96</v>
      </c>
      <c r="H19" s="460">
        <v>0.1</v>
      </c>
      <c r="I19" s="870"/>
      <c r="J19" s="871"/>
      <c r="K19" s="460"/>
      <c r="L19" s="460"/>
      <c r="M19" s="521">
        <v>300.6</v>
      </c>
      <c r="N19" s="461"/>
      <c r="R19" s="196"/>
    </row>
    <row r="20" spans="2:14" ht="30" customHeight="1">
      <c r="B20" s="286" t="s">
        <v>177</v>
      </c>
      <c r="C20" s="285">
        <f t="shared" si="1"/>
        <v>0.48</v>
      </c>
      <c r="D20" s="455">
        <f aca="true" t="shared" si="2" ref="D20:D30">SUM(K20:N20)</f>
        <v>0</v>
      </c>
      <c r="E20" s="459"/>
      <c r="F20" s="460"/>
      <c r="G20" s="460">
        <v>0.48</v>
      </c>
      <c r="H20" s="460"/>
      <c r="I20" s="870"/>
      <c r="J20" s="871"/>
      <c r="K20" s="460"/>
      <c r="L20" s="460"/>
      <c r="M20" s="460"/>
      <c r="N20" s="461"/>
    </row>
    <row r="21" spans="2:14" ht="30" customHeight="1">
      <c r="B21" s="286" t="s">
        <v>178</v>
      </c>
      <c r="C21" s="285">
        <f t="shared" si="1"/>
        <v>0.46</v>
      </c>
      <c r="D21" s="455">
        <f t="shared" si="2"/>
        <v>0</v>
      </c>
      <c r="E21" s="459">
        <v>0.46</v>
      </c>
      <c r="F21" s="460"/>
      <c r="G21" s="460"/>
      <c r="H21" s="460"/>
      <c r="I21" s="870"/>
      <c r="J21" s="871"/>
      <c r="K21" s="460"/>
      <c r="L21" s="460"/>
      <c r="M21" s="460"/>
      <c r="N21" s="461"/>
    </row>
    <row r="22" spans="2:14" ht="30" customHeight="1">
      <c r="B22" s="286" t="s">
        <v>360</v>
      </c>
      <c r="C22" s="285">
        <f>SUM(E22:J22)</f>
        <v>0.24</v>
      </c>
      <c r="D22" s="455">
        <f>SUM(K22:N22)</f>
        <v>0</v>
      </c>
      <c r="E22" s="459"/>
      <c r="F22" s="460"/>
      <c r="G22" s="460">
        <v>0.24</v>
      </c>
      <c r="H22" s="460"/>
      <c r="I22" s="870"/>
      <c r="J22" s="871"/>
      <c r="K22" s="460"/>
      <c r="L22" s="460"/>
      <c r="M22" s="460"/>
      <c r="N22" s="461"/>
    </row>
    <row r="23" spans="2:14" ht="30" customHeight="1">
      <c r="B23" s="286" t="s">
        <v>35</v>
      </c>
      <c r="C23" s="285">
        <f t="shared" si="1"/>
        <v>0.9</v>
      </c>
      <c r="D23" s="455">
        <f t="shared" si="2"/>
        <v>0</v>
      </c>
      <c r="E23" s="459"/>
      <c r="F23" s="460"/>
      <c r="G23" s="460">
        <v>0.9</v>
      </c>
      <c r="H23" s="460"/>
      <c r="I23" s="870"/>
      <c r="J23" s="871"/>
      <c r="K23" s="460"/>
      <c r="L23" s="460"/>
      <c r="M23" s="460"/>
      <c r="N23" s="461"/>
    </row>
    <row r="24" spans="2:14" ht="30" customHeight="1">
      <c r="B24" s="286" t="s">
        <v>103</v>
      </c>
      <c r="C24" s="285">
        <f t="shared" si="1"/>
        <v>0.24</v>
      </c>
      <c r="D24" s="455">
        <f t="shared" si="2"/>
        <v>0</v>
      </c>
      <c r="E24" s="459">
        <v>0.06</v>
      </c>
      <c r="F24" s="460"/>
      <c r="G24" s="460">
        <v>0.1</v>
      </c>
      <c r="H24" s="460">
        <v>0.08</v>
      </c>
      <c r="I24" s="870"/>
      <c r="J24" s="871"/>
      <c r="K24" s="460"/>
      <c r="L24" s="460"/>
      <c r="M24" s="460"/>
      <c r="N24" s="461"/>
    </row>
    <row r="25" spans="2:14" ht="30" customHeight="1">
      <c r="B25" s="286" t="s">
        <v>104</v>
      </c>
      <c r="C25" s="285">
        <f t="shared" si="1"/>
        <v>0.46</v>
      </c>
      <c r="D25" s="455">
        <f t="shared" si="2"/>
        <v>0</v>
      </c>
      <c r="E25" s="459">
        <v>0.02</v>
      </c>
      <c r="F25" s="460"/>
      <c r="G25" s="460">
        <v>0.4</v>
      </c>
      <c r="H25" s="460">
        <v>0.04</v>
      </c>
      <c r="I25" s="870"/>
      <c r="J25" s="871"/>
      <c r="K25" s="460"/>
      <c r="L25" s="460"/>
      <c r="M25" s="460"/>
      <c r="N25" s="461"/>
    </row>
    <row r="26" spans="2:14" ht="30" customHeight="1">
      <c r="B26" s="286" t="s">
        <v>244</v>
      </c>
      <c r="C26" s="285">
        <f t="shared" si="1"/>
        <v>0.42</v>
      </c>
      <c r="D26" s="455">
        <f t="shared" si="2"/>
        <v>0</v>
      </c>
      <c r="E26" s="459"/>
      <c r="F26" s="460"/>
      <c r="G26" s="460">
        <v>0.42</v>
      </c>
      <c r="H26" s="460"/>
      <c r="I26" s="870"/>
      <c r="J26" s="871"/>
      <c r="K26" s="460"/>
      <c r="L26" s="460"/>
      <c r="M26" s="460"/>
      <c r="N26" s="461"/>
    </row>
    <row r="27" spans="2:14" ht="30" customHeight="1">
      <c r="B27" s="287" t="s">
        <v>245</v>
      </c>
      <c r="C27" s="285">
        <f t="shared" si="1"/>
        <v>0.49</v>
      </c>
      <c r="D27" s="455">
        <f t="shared" si="2"/>
        <v>0</v>
      </c>
      <c r="E27" s="459"/>
      <c r="F27" s="460"/>
      <c r="G27" s="460"/>
      <c r="H27" s="460">
        <v>0.49</v>
      </c>
      <c r="I27" s="870"/>
      <c r="J27" s="871"/>
      <c r="K27" s="460"/>
      <c r="L27" s="460"/>
      <c r="M27" s="460"/>
      <c r="N27" s="461"/>
    </row>
    <row r="28" spans="2:14" ht="30" customHeight="1">
      <c r="B28" s="288" t="s">
        <v>246</v>
      </c>
      <c r="C28" s="285">
        <f t="shared" si="1"/>
        <v>0.56</v>
      </c>
      <c r="D28" s="455">
        <f t="shared" si="2"/>
        <v>0</v>
      </c>
      <c r="E28" s="459"/>
      <c r="F28" s="460"/>
      <c r="G28" s="460">
        <v>0.38</v>
      </c>
      <c r="H28" s="460">
        <v>0.18</v>
      </c>
      <c r="I28" s="870"/>
      <c r="J28" s="871"/>
      <c r="K28" s="460"/>
      <c r="L28" s="460"/>
      <c r="M28" s="460"/>
      <c r="N28" s="461"/>
    </row>
    <row r="29" spans="2:14" ht="30" customHeight="1">
      <c r="B29" s="287" t="s">
        <v>39</v>
      </c>
      <c r="C29" s="285">
        <f>SUM(E29:J29)</f>
        <v>0.04</v>
      </c>
      <c r="D29" s="455">
        <f>SUM(K29:N29)</f>
        <v>0</v>
      </c>
      <c r="E29" s="459"/>
      <c r="F29" s="460"/>
      <c r="G29" s="460">
        <v>0.04</v>
      </c>
      <c r="H29" s="460"/>
      <c r="I29" s="870"/>
      <c r="J29" s="871"/>
      <c r="K29" s="460"/>
      <c r="L29" s="460"/>
      <c r="M29" s="460"/>
      <c r="N29" s="461"/>
    </row>
    <row r="30" spans="2:14" ht="30" customHeight="1">
      <c r="B30" s="289" t="s">
        <v>247</v>
      </c>
      <c r="C30" s="290">
        <f t="shared" si="1"/>
        <v>0.15</v>
      </c>
      <c r="D30" s="462">
        <f t="shared" si="2"/>
        <v>0</v>
      </c>
      <c r="E30" s="463"/>
      <c r="F30" s="464"/>
      <c r="G30" s="464">
        <v>0.15</v>
      </c>
      <c r="H30" s="464"/>
      <c r="I30" s="872"/>
      <c r="J30" s="873"/>
      <c r="K30" s="464"/>
      <c r="L30" s="464"/>
      <c r="M30" s="464"/>
      <c r="N30" s="465"/>
    </row>
  </sheetData>
  <sheetProtection/>
  <mergeCells count="32">
    <mergeCell ref="I19:J19"/>
    <mergeCell ref="I23:J23"/>
    <mergeCell ref="I21:J21"/>
    <mergeCell ref="I15:J15"/>
    <mergeCell ref="I16:J16"/>
    <mergeCell ref="I17:J17"/>
    <mergeCell ref="I18:J18"/>
    <mergeCell ref="I22:J22"/>
    <mergeCell ref="B2:B12"/>
    <mergeCell ref="E2:N2"/>
    <mergeCell ref="G3:G11"/>
    <mergeCell ref="H3:H11"/>
    <mergeCell ref="J5:J11"/>
    <mergeCell ref="K3:N4"/>
    <mergeCell ref="C6:D7"/>
    <mergeCell ref="N5:N11"/>
    <mergeCell ref="C2:D3"/>
    <mergeCell ref="E3:F4"/>
    <mergeCell ref="I14:J14"/>
    <mergeCell ref="I12:J12"/>
    <mergeCell ref="M5:M11"/>
    <mergeCell ref="K5:K11"/>
    <mergeCell ref="L5:L11"/>
    <mergeCell ref="I13:J13"/>
    <mergeCell ref="I24:J24"/>
    <mergeCell ref="I20:J20"/>
    <mergeCell ref="I30:J30"/>
    <mergeCell ref="I28:J28"/>
    <mergeCell ref="I25:J25"/>
    <mergeCell ref="I26:J26"/>
    <mergeCell ref="I27:J27"/>
    <mergeCell ref="I29:J29"/>
  </mergeCells>
  <printOptions/>
  <pageMargins left="0.5905511811023623" right="0.5905511811023623" top="0.89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54"/>
  <sheetViews>
    <sheetView zoomScalePageLayoutView="0" workbookViewId="0" topLeftCell="A1">
      <selection activeCell="U19" sqref="U19"/>
    </sheetView>
  </sheetViews>
  <sheetFormatPr defaultColWidth="8.796875" defaultRowHeight="14.25"/>
  <cols>
    <col min="1" max="1" width="0.8984375" style="100" customWidth="1"/>
    <col min="2" max="2" width="7.59765625" style="100" customWidth="1"/>
    <col min="3" max="14" width="4.8984375" style="100" customWidth="1"/>
    <col min="15" max="15" width="6.5" style="100" bestFit="1" customWidth="1"/>
    <col min="16" max="16" width="6.19921875" style="100" customWidth="1"/>
    <col min="17" max="17" width="6" style="100" customWidth="1"/>
    <col min="18" max="18" width="5.59765625" style="100" customWidth="1"/>
    <col min="19" max="19" width="4.59765625" style="100" customWidth="1"/>
    <col min="20" max="16384" width="9" style="100" customWidth="1"/>
  </cols>
  <sheetData>
    <row r="1" spans="2:10" s="354" customFormat="1" ht="21" customHeight="1">
      <c r="B1" s="903" t="s">
        <v>99</v>
      </c>
      <c r="C1" s="903"/>
      <c r="D1" s="903"/>
      <c r="E1" s="903"/>
      <c r="F1" s="903"/>
      <c r="G1" s="903"/>
      <c r="H1" s="903"/>
      <c r="I1" s="903"/>
      <c r="J1" s="303" t="s">
        <v>372</v>
      </c>
    </row>
    <row r="2" spans="2:19" s="303" customFormat="1" ht="15" customHeight="1">
      <c r="B2" s="943"/>
      <c r="C2" s="843" t="s">
        <v>78</v>
      </c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770"/>
      <c r="P2" s="777" t="s">
        <v>84</v>
      </c>
      <c r="Q2" s="862"/>
      <c r="R2" s="862"/>
      <c r="S2" s="863"/>
    </row>
    <row r="3" spans="2:19" s="303" customFormat="1" ht="15" customHeight="1">
      <c r="B3" s="944"/>
      <c r="C3" s="897" t="s">
        <v>57</v>
      </c>
      <c r="D3" s="897" t="s">
        <v>58</v>
      </c>
      <c r="E3" s="897" t="s">
        <v>59</v>
      </c>
      <c r="F3" s="897" t="s">
        <v>60</v>
      </c>
      <c r="G3" s="897" t="s">
        <v>61</v>
      </c>
      <c r="H3" s="897" t="s">
        <v>62</v>
      </c>
      <c r="I3" s="897" t="s">
        <v>63</v>
      </c>
      <c r="J3" s="897" t="s">
        <v>64</v>
      </c>
      <c r="K3" s="897" t="s">
        <v>65</v>
      </c>
      <c r="L3" s="897" t="s">
        <v>66</v>
      </c>
      <c r="M3" s="897" t="s">
        <v>67</v>
      </c>
      <c r="N3" s="835" t="s">
        <v>68</v>
      </c>
      <c r="O3" s="906" t="s">
        <v>37</v>
      </c>
      <c r="P3" s="904" t="s">
        <v>74</v>
      </c>
      <c r="Q3" s="905"/>
      <c r="R3" s="908" t="s">
        <v>75</v>
      </c>
      <c r="S3" s="909"/>
    </row>
    <row r="4" spans="2:19" s="303" customFormat="1" ht="15" customHeight="1">
      <c r="B4" s="945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910"/>
      <c r="O4" s="907"/>
      <c r="P4" s="634"/>
      <c r="Q4" s="635" t="s">
        <v>76</v>
      </c>
      <c r="R4" s="636"/>
      <c r="S4" s="637" t="s">
        <v>76</v>
      </c>
    </row>
    <row r="5" spans="2:19" s="89" customFormat="1" ht="17.25" customHeight="1">
      <c r="B5" s="587" t="s">
        <v>97</v>
      </c>
      <c r="C5" s="171">
        <v>61</v>
      </c>
      <c r="D5" s="172">
        <v>95</v>
      </c>
      <c r="E5" s="172">
        <v>42</v>
      </c>
      <c r="F5" s="172">
        <v>48</v>
      </c>
      <c r="G5" s="172">
        <v>30</v>
      </c>
      <c r="H5" s="172">
        <v>22</v>
      </c>
      <c r="I5" s="172">
        <v>36</v>
      </c>
      <c r="J5" s="172">
        <v>23</v>
      </c>
      <c r="K5" s="172">
        <v>23</v>
      </c>
      <c r="L5" s="172">
        <v>42</v>
      </c>
      <c r="M5" s="172">
        <v>40</v>
      </c>
      <c r="N5" s="171">
        <v>41</v>
      </c>
      <c r="O5" s="163">
        <f>SUM(C5:N5)</f>
        <v>503</v>
      </c>
      <c r="P5" s="899">
        <v>934530</v>
      </c>
      <c r="Q5" s="900"/>
      <c r="R5" s="901">
        <f aca="true" t="shared" si="0" ref="R5:R13">P5/O5</f>
        <v>1857.9125248508947</v>
      </c>
      <c r="S5" s="902"/>
    </row>
    <row r="6" spans="2:19" s="89" customFormat="1" ht="17.25" customHeight="1">
      <c r="B6" s="587" t="s">
        <v>100</v>
      </c>
      <c r="C6" s="171">
        <v>50</v>
      </c>
      <c r="D6" s="172">
        <v>34</v>
      </c>
      <c r="E6" s="172">
        <v>46</v>
      </c>
      <c r="F6" s="172">
        <v>49</v>
      </c>
      <c r="G6" s="172">
        <v>26</v>
      </c>
      <c r="H6" s="172">
        <v>33</v>
      </c>
      <c r="I6" s="172">
        <v>25</v>
      </c>
      <c r="J6" s="172">
        <v>40</v>
      </c>
      <c r="K6" s="172">
        <v>30</v>
      </c>
      <c r="L6" s="172">
        <v>35</v>
      </c>
      <c r="M6" s="172">
        <v>47</v>
      </c>
      <c r="N6" s="171">
        <v>56</v>
      </c>
      <c r="O6" s="163">
        <f aca="true" t="shared" si="1" ref="O6:O12">SUM(C6:N6)</f>
        <v>471</v>
      </c>
      <c r="P6" s="899">
        <v>814889</v>
      </c>
      <c r="Q6" s="900"/>
      <c r="R6" s="901">
        <f t="shared" si="0"/>
        <v>1730.1252653927813</v>
      </c>
      <c r="S6" s="902"/>
    </row>
    <row r="7" spans="2:19" s="89" customFormat="1" ht="17.25" customHeight="1">
      <c r="B7" s="587" t="s">
        <v>249</v>
      </c>
      <c r="C7" s="171">
        <v>64</v>
      </c>
      <c r="D7" s="172">
        <v>55</v>
      </c>
      <c r="E7" s="172">
        <v>43</v>
      </c>
      <c r="F7" s="172">
        <v>36</v>
      </c>
      <c r="G7" s="172">
        <v>36</v>
      </c>
      <c r="H7" s="172">
        <v>27</v>
      </c>
      <c r="I7" s="172">
        <v>18</v>
      </c>
      <c r="J7" s="172">
        <v>24</v>
      </c>
      <c r="K7" s="172">
        <v>21</v>
      </c>
      <c r="L7" s="172">
        <v>35</v>
      </c>
      <c r="M7" s="172">
        <v>43</v>
      </c>
      <c r="N7" s="171">
        <v>35</v>
      </c>
      <c r="O7" s="163">
        <f t="shared" si="1"/>
        <v>437</v>
      </c>
      <c r="P7" s="899">
        <v>1027345</v>
      </c>
      <c r="Q7" s="900"/>
      <c r="R7" s="901">
        <f t="shared" si="0"/>
        <v>2350.903890160183</v>
      </c>
      <c r="S7" s="902"/>
    </row>
    <row r="8" spans="2:19" s="89" customFormat="1" ht="17.25" customHeight="1">
      <c r="B8" s="587" t="s">
        <v>333</v>
      </c>
      <c r="C8" s="171">
        <v>51</v>
      </c>
      <c r="D8" s="172">
        <v>54</v>
      </c>
      <c r="E8" s="172">
        <v>49</v>
      </c>
      <c r="F8" s="172">
        <v>39</v>
      </c>
      <c r="G8" s="172">
        <v>32</v>
      </c>
      <c r="H8" s="172">
        <v>16</v>
      </c>
      <c r="I8" s="172">
        <v>37</v>
      </c>
      <c r="J8" s="172">
        <v>28</v>
      </c>
      <c r="K8" s="172">
        <v>28</v>
      </c>
      <c r="L8" s="172">
        <v>27</v>
      </c>
      <c r="M8" s="172">
        <v>41</v>
      </c>
      <c r="N8" s="171">
        <v>33</v>
      </c>
      <c r="O8" s="163">
        <f t="shared" si="1"/>
        <v>435</v>
      </c>
      <c r="P8" s="899">
        <v>682595</v>
      </c>
      <c r="Q8" s="900"/>
      <c r="R8" s="901">
        <f t="shared" si="0"/>
        <v>1569.183908045977</v>
      </c>
      <c r="S8" s="902"/>
    </row>
    <row r="9" spans="2:19" s="89" customFormat="1" ht="17.25" customHeight="1">
      <c r="B9" s="587" t="s">
        <v>350</v>
      </c>
      <c r="C9" s="171">
        <v>28</v>
      </c>
      <c r="D9" s="172">
        <v>68</v>
      </c>
      <c r="E9" s="172">
        <v>71</v>
      </c>
      <c r="F9" s="172">
        <v>32</v>
      </c>
      <c r="G9" s="172">
        <v>26</v>
      </c>
      <c r="H9" s="172">
        <v>19</v>
      </c>
      <c r="I9" s="172">
        <v>30</v>
      </c>
      <c r="J9" s="172">
        <v>31</v>
      </c>
      <c r="K9" s="172">
        <v>20</v>
      </c>
      <c r="L9" s="172">
        <v>26</v>
      </c>
      <c r="M9" s="172">
        <v>23</v>
      </c>
      <c r="N9" s="171">
        <v>46</v>
      </c>
      <c r="O9" s="163">
        <f t="shared" si="1"/>
        <v>420</v>
      </c>
      <c r="P9" s="899">
        <v>516768</v>
      </c>
      <c r="Q9" s="900"/>
      <c r="R9" s="901">
        <f t="shared" si="0"/>
        <v>1230.4</v>
      </c>
      <c r="S9" s="902"/>
    </row>
    <row r="10" spans="2:19" s="89" customFormat="1" ht="17.25" customHeight="1">
      <c r="B10" s="587" t="s">
        <v>359</v>
      </c>
      <c r="C10" s="171">
        <v>51</v>
      </c>
      <c r="D10" s="172">
        <v>31</v>
      </c>
      <c r="E10" s="172">
        <v>36</v>
      </c>
      <c r="F10" s="172">
        <v>43</v>
      </c>
      <c r="G10" s="172">
        <v>47</v>
      </c>
      <c r="H10" s="172">
        <v>22</v>
      </c>
      <c r="I10" s="172">
        <v>18</v>
      </c>
      <c r="J10" s="172">
        <v>17</v>
      </c>
      <c r="K10" s="172">
        <v>30</v>
      </c>
      <c r="L10" s="172">
        <v>47</v>
      </c>
      <c r="M10" s="172">
        <v>26</v>
      </c>
      <c r="N10" s="171">
        <v>30</v>
      </c>
      <c r="O10" s="163">
        <f t="shared" si="1"/>
        <v>398</v>
      </c>
      <c r="P10" s="935">
        <v>1500369</v>
      </c>
      <c r="Q10" s="936"/>
      <c r="R10" s="937">
        <f t="shared" si="0"/>
        <v>3769.7713567839196</v>
      </c>
      <c r="S10" s="938"/>
    </row>
    <row r="11" spans="2:19" s="89" customFormat="1" ht="17.25" customHeight="1">
      <c r="B11" s="587" t="s">
        <v>361</v>
      </c>
      <c r="C11" s="171">
        <v>48</v>
      </c>
      <c r="D11" s="172">
        <v>33</v>
      </c>
      <c r="E11" s="172">
        <v>27</v>
      </c>
      <c r="F11" s="172">
        <v>24</v>
      </c>
      <c r="G11" s="172">
        <v>19</v>
      </c>
      <c r="H11" s="172">
        <v>25</v>
      </c>
      <c r="I11" s="172">
        <v>17</v>
      </c>
      <c r="J11" s="172">
        <v>21</v>
      </c>
      <c r="K11" s="172">
        <v>24</v>
      </c>
      <c r="L11" s="172">
        <v>22</v>
      </c>
      <c r="M11" s="172">
        <v>25</v>
      </c>
      <c r="N11" s="171">
        <v>30</v>
      </c>
      <c r="O11" s="163">
        <f t="shared" si="1"/>
        <v>315</v>
      </c>
      <c r="P11" s="931">
        <v>571500</v>
      </c>
      <c r="Q11" s="932"/>
      <c r="R11" s="933">
        <f t="shared" si="0"/>
        <v>1814.2857142857142</v>
      </c>
      <c r="S11" s="934"/>
    </row>
    <row r="12" spans="2:19" s="89" customFormat="1" ht="17.25" customHeight="1">
      <c r="B12" s="587" t="s">
        <v>368</v>
      </c>
      <c r="C12" s="171">
        <v>62</v>
      </c>
      <c r="D12" s="172">
        <v>57</v>
      </c>
      <c r="E12" s="172">
        <v>53</v>
      </c>
      <c r="F12" s="172">
        <v>47</v>
      </c>
      <c r="G12" s="172">
        <v>23</v>
      </c>
      <c r="H12" s="172">
        <v>15</v>
      </c>
      <c r="I12" s="172">
        <v>16</v>
      </c>
      <c r="J12" s="172">
        <v>17</v>
      </c>
      <c r="K12" s="172">
        <v>25</v>
      </c>
      <c r="L12" s="172">
        <v>25</v>
      </c>
      <c r="M12" s="172">
        <v>12</v>
      </c>
      <c r="N12" s="171">
        <v>52</v>
      </c>
      <c r="O12" s="163">
        <f t="shared" si="1"/>
        <v>404</v>
      </c>
      <c r="P12" s="931">
        <v>487958</v>
      </c>
      <c r="Q12" s="932"/>
      <c r="R12" s="933">
        <f t="shared" si="0"/>
        <v>1207.8168316831684</v>
      </c>
      <c r="S12" s="934"/>
    </row>
    <row r="13" spans="2:19" s="89" customFormat="1" ht="17.25" customHeight="1">
      <c r="B13" s="560" t="s">
        <v>369</v>
      </c>
      <c r="C13" s="291">
        <v>42</v>
      </c>
      <c r="D13" s="292">
        <v>33</v>
      </c>
      <c r="E13" s="292">
        <v>31</v>
      </c>
      <c r="F13" s="292">
        <v>25</v>
      </c>
      <c r="G13" s="292">
        <v>19</v>
      </c>
      <c r="H13" s="292">
        <v>17</v>
      </c>
      <c r="I13" s="292">
        <v>18</v>
      </c>
      <c r="J13" s="292">
        <v>17</v>
      </c>
      <c r="K13" s="292">
        <v>19</v>
      </c>
      <c r="L13" s="292">
        <v>20</v>
      </c>
      <c r="M13" s="292">
        <v>23</v>
      </c>
      <c r="N13" s="291">
        <v>39</v>
      </c>
      <c r="O13" s="293">
        <f>SUM(C13:N13)</f>
        <v>303</v>
      </c>
      <c r="P13" s="919">
        <v>428043</v>
      </c>
      <c r="Q13" s="920"/>
      <c r="R13" s="921">
        <f t="shared" si="0"/>
        <v>1412.6831683168316</v>
      </c>
      <c r="S13" s="922"/>
    </row>
    <row r="14" spans="2:19" s="89" customFormat="1" ht="17.25" customHeight="1" thickBot="1">
      <c r="B14" s="294" t="s">
        <v>377</v>
      </c>
      <c r="C14" s="295">
        <v>41</v>
      </c>
      <c r="D14" s="296">
        <v>43</v>
      </c>
      <c r="E14" s="296">
        <v>46</v>
      </c>
      <c r="F14" s="296">
        <v>26</v>
      </c>
      <c r="G14" s="296">
        <v>24</v>
      </c>
      <c r="H14" s="296">
        <v>31</v>
      </c>
      <c r="I14" s="296">
        <v>35</v>
      </c>
      <c r="J14" s="296">
        <v>47</v>
      </c>
      <c r="K14" s="296">
        <v>31</v>
      </c>
      <c r="L14" s="296">
        <v>26</v>
      </c>
      <c r="M14" s="296">
        <v>18</v>
      </c>
      <c r="N14" s="295">
        <v>33</v>
      </c>
      <c r="O14" s="297">
        <f>SUM(C14:N14)</f>
        <v>401</v>
      </c>
      <c r="P14" s="923">
        <v>499757</v>
      </c>
      <c r="Q14" s="924"/>
      <c r="R14" s="925">
        <f>P14/O14</f>
        <v>1246.2768079800499</v>
      </c>
      <c r="S14" s="926"/>
    </row>
    <row r="15" spans="2:19" s="89" customFormat="1" ht="17.25" customHeight="1" thickTop="1">
      <c r="B15" s="93" t="s">
        <v>37</v>
      </c>
      <c r="C15" s="94">
        <f>SUM(C5:C14)</f>
        <v>498</v>
      </c>
      <c r="D15" s="94">
        <f aca="true" t="shared" si="2" ref="D15:N15">SUM(D5:D14)</f>
        <v>503</v>
      </c>
      <c r="E15" s="94">
        <f t="shared" si="2"/>
        <v>444</v>
      </c>
      <c r="F15" s="94">
        <f t="shared" si="2"/>
        <v>369</v>
      </c>
      <c r="G15" s="94">
        <f t="shared" si="2"/>
        <v>282</v>
      </c>
      <c r="H15" s="94">
        <f t="shared" si="2"/>
        <v>227</v>
      </c>
      <c r="I15" s="94">
        <f t="shared" si="2"/>
        <v>250</v>
      </c>
      <c r="J15" s="94">
        <f t="shared" si="2"/>
        <v>265</v>
      </c>
      <c r="K15" s="94">
        <f t="shared" si="2"/>
        <v>251</v>
      </c>
      <c r="L15" s="94">
        <f t="shared" si="2"/>
        <v>305</v>
      </c>
      <c r="M15" s="94">
        <f t="shared" si="2"/>
        <v>298</v>
      </c>
      <c r="N15" s="94">
        <f t="shared" si="2"/>
        <v>395</v>
      </c>
      <c r="O15" s="164">
        <f>SUM(O5:O14)</f>
        <v>4087</v>
      </c>
      <c r="P15" s="915">
        <f>SUM(P5:P13)</f>
        <v>6963997</v>
      </c>
      <c r="Q15" s="916">
        <f>SUM(Q5:Q13)</f>
        <v>0</v>
      </c>
      <c r="R15" s="917" t="s">
        <v>294</v>
      </c>
      <c r="S15" s="918"/>
    </row>
    <row r="16" spans="2:19" s="89" customFormat="1" ht="17.25" customHeight="1">
      <c r="B16" s="91" t="s">
        <v>77</v>
      </c>
      <c r="C16" s="95">
        <f>ROUND(C15/$O$15*100,1)</f>
        <v>12.2</v>
      </c>
      <c r="D16" s="95">
        <f aca="true" t="shared" si="3" ref="D16:N16">ROUND(D15/$O$15*100,1)</f>
        <v>12.3</v>
      </c>
      <c r="E16" s="95">
        <f t="shared" si="3"/>
        <v>10.9</v>
      </c>
      <c r="F16" s="95">
        <f t="shared" si="3"/>
        <v>9</v>
      </c>
      <c r="G16" s="95">
        <f t="shared" si="3"/>
        <v>6.9</v>
      </c>
      <c r="H16" s="95">
        <f t="shared" si="3"/>
        <v>5.6</v>
      </c>
      <c r="I16" s="95">
        <f t="shared" si="3"/>
        <v>6.1</v>
      </c>
      <c r="J16" s="95">
        <f t="shared" si="3"/>
        <v>6.5</v>
      </c>
      <c r="K16" s="95">
        <f t="shared" si="3"/>
        <v>6.1</v>
      </c>
      <c r="L16" s="95">
        <f t="shared" si="3"/>
        <v>7.5</v>
      </c>
      <c r="M16" s="95">
        <f t="shared" si="3"/>
        <v>7.3</v>
      </c>
      <c r="N16" s="96">
        <f t="shared" si="3"/>
        <v>9.7</v>
      </c>
      <c r="O16" s="165">
        <f>ROUND(O15/$O$15*100,1)</f>
        <v>100</v>
      </c>
      <c r="P16" s="911" t="s">
        <v>294</v>
      </c>
      <c r="Q16" s="912"/>
      <c r="R16" s="913" t="s">
        <v>294</v>
      </c>
      <c r="S16" s="914"/>
    </row>
    <row r="17" spans="2:19" s="89" customFormat="1" ht="17.25" customHeight="1">
      <c r="B17" s="97" t="s">
        <v>79</v>
      </c>
      <c r="C17" s="98">
        <f aca="true" t="shared" si="4" ref="C17:O17">C15/10</f>
        <v>49.8</v>
      </c>
      <c r="D17" s="98">
        <f t="shared" si="4"/>
        <v>50.3</v>
      </c>
      <c r="E17" s="98">
        <f t="shared" si="4"/>
        <v>44.4</v>
      </c>
      <c r="F17" s="98">
        <f t="shared" si="4"/>
        <v>36.9</v>
      </c>
      <c r="G17" s="98">
        <f t="shared" si="4"/>
        <v>28.2</v>
      </c>
      <c r="H17" s="98">
        <f t="shared" si="4"/>
        <v>22.7</v>
      </c>
      <c r="I17" s="98">
        <f t="shared" si="4"/>
        <v>25</v>
      </c>
      <c r="J17" s="98">
        <f t="shared" si="4"/>
        <v>26.5</v>
      </c>
      <c r="K17" s="98">
        <f t="shared" si="4"/>
        <v>25.1</v>
      </c>
      <c r="L17" s="98">
        <f t="shared" si="4"/>
        <v>30.5</v>
      </c>
      <c r="M17" s="98">
        <f t="shared" si="4"/>
        <v>29.8</v>
      </c>
      <c r="N17" s="99">
        <f t="shared" si="4"/>
        <v>39.5</v>
      </c>
      <c r="O17" s="166">
        <f t="shared" si="4"/>
        <v>408.7</v>
      </c>
      <c r="P17" s="939">
        <f>P15/10</f>
        <v>696399.7</v>
      </c>
      <c r="Q17" s="940"/>
      <c r="R17" s="941">
        <f>ROUND(P17/O17,0)</f>
        <v>1704</v>
      </c>
      <c r="S17" s="942"/>
    </row>
    <row r="18" ht="30" customHeight="1"/>
    <row r="19" spans="2:14" ht="22.5" customHeight="1">
      <c r="B19" s="177" t="s">
        <v>95</v>
      </c>
      <c r="C19" s="545"/>
      <c r="D19" s="545"/>
      <c r="E19" s="545"/>
      <c r="F19" s="545"/>
      <c r="G19" s="546"/>
      <c r="H19" s="638" t="s">
        <v>373</v>
      </c>
      <c r="I19" s="546"/>
      <c r="J19" s="545"/>
      <c r="K19" s="545"/>
      <c r="L19" s="545"/>
      <c r="M19" s="545"/>
      <c r="N19" s="545"/>
    </row>
    <row r="20" spans="2:18" ht="13.5">
      <c r="B20" s="547" t="s">
        <v>80</v>
      </c>
      <c r="C20" s="927" t="s">
        <v>57</v>
      </c>
      <c r="D20" s="927" t="s">
        <v>58</v>
      </c>
      <c r="E20" s="927" t="s">
        <v>59</v>
      </c>
      <c r="F20" s="927" t="s">
        <v>60</v>
      </c>
      <c r="G20" s="927" t="s">
        <v>61</v>
      </c>
      <c r="H20" s="927" t="s">
        <v>62</v>
      </c>
      <c r="I20" s="927" t="s">
        <v>63</v>
      </c>
      <c r="J20" s="927" t="s">
        <v>64</v>
      </c>
      <c r="K20" s="927" t="s">
        <v>65</v>
      </c>
      <c r="L20" s="927" t="s">
        <v>66</v>
      </c>
      <c r="M20" s="927" t="s">
        <v>67</v>
      </c>
      <c r="N20" s="928" t="s">
        <v>68</v>
      </c>
      <c r="O20" s="929" t="s">
        <v>37</v>
      </c>
      <c r="P20" s="928" t="s">
        <v>77</v>
      </c>
      <c r="Q20" s="946" t="s">
        <v>378</v>
      </c>
      <c r="R20" s="947"/>
    </row>
    <row r="21" spans="2:18" ht="13.5">
      <c r="B21" s="548" t="s">
        <v>81</v>
      </c>
      <c r="C21" s="898"/>
      <c r="D21" s="898"/>
      <c r="E21" s="898"/>
      <c r="F21" s="898"/>
      <c r="G21" s="898"/>
      <c r="H21" s="898"/>
      <c r="I21" s="898"/>
      <c r="J21" s="898"/>
      <c r="K21" s="898"/>
      <c r="L21" s="898"/>
      <c r="M21" s="898"/>
      <c r="N21" s="910"/>
      <c r="O21" s="930"/>
      <c r="P21" s="910"/>
      <c r="Q21" s="560" t="s">
        <v>83</v>
      </c>
      <c r="R21" s="561" t="s">
        <v>77</v>
      </c>
    </row>
    <row r="22" spans="2:18" ht="16.5" customHeight="1">
      <c r="B22" s="562" t="s">
        <v>295</v>
      </c>
      <c r="C22" s="94">
        <v>3</v>
      </c>
      <c r="D22" s="94">
        <v>1</v>
      </c>
      <c r="E22" s="94">
        <v>1</v>
      </c>
      <c r="F22" s="94">
        <v>1</v>
      </c>
      <c r="G22" s="94"/>
      <c r="H22" s="94">
        <v>2</v>
      </c>
      <c r="I22" s="94"/>
      <c r="J22" s="94">
        <v>2</v>
      </c>
      <c r="K22" s="94">
        <v>2</v>
      </c>
      <c r="L22" s="94">
        <v>1</v>
      </c>
      <c r="M22" s="94"/>
      <c r="N22" s="549">
        <v>2</v>
      </c>
      <c r="O22" s="167">
        <f>SUM(C22:N22)</f>
        <v>15</v>
      </c>
      <c r="P22" s="103">
        <f>ROUND(O22/$O$47*100,1)</f>
        <v>3.7</v>
      </c>
      <c r="Q22" s="104">
        <v>112</v>
      </c>
      <c r="R22" s="105">
        <v>2.7</v>
      </c>
    </row>
    <row r="23" spans="2:18" ht="16.5" customHeight="1">
      <c r="B23" s="563" t="s">
        <v>296</v>
      </c>
      <c r="C23" s="172"/>
      <c r="D23" s="172">
        <v>1</v>
      </c>
      <c r="E23" s="172"/>
      <c r="F23" s="172"/>
      <c r="G23" s="172"/>
      <c r="H23" s="172">
        <v>5</v>
      </c>
      <c r="I23" s="172"/>
      <c r="J23" s="172">
        <v>1</v>
      </c>
      <c r="K23" s="172"/>
      <c r="L23" s="172"/>
      <c r="M23" s="172"/>
      <c r="N23" s="171">
        <v>2</v>
      </c>
      <c r="O23" s="168">
        <f aca="true" t="shared" si="5" ref="O23:O46">SUM(C23:N23)</f>
        <v>9</v>
      </c>
      <c r="P23" s="96">
        <f aca="true" t="shared" si="6" ref="P23:P47">ROUND(O23/$O$47*100,1)</f>
        <v>2.2</v>
      </c>
      <c r="Q23" s="106">
        <v>77</v>
      </c>
      <c r="R23" s="107">
        <v>1.9</v>
      </c>
    </row>
    <row r="24" spans="2:18" ht="16.5" customHeight="1">
      <c r="B24" s="563" t="s">
        <v>297</v>
      </c>
      <c r="C24" s="172">
        <v>2</v>
      </c>
      <c r="D24" s="172"/>
      <c r="E24" s="172">
        <v>1</v>
      </c>
      <c r="F24" s="172">
        <v>2</v>
      </c>
      <c r="G24" s="172"/>
      <c r="H24" s="172"/>
      <c r="I24" s="172"/>
      <c r="J24" s="172">
        <v>2</v>
      </c>
      <c r="K24" s="172"/>
      <c r="L24" s="172"/>
      <c r="M24" s="172">
        <v>1</v>
      </c>
      <c r="N24" s="171">
        <v>1</v>
      </c>
      <c r="O24" s="168">
        <f t="shared" si="5"/>
        <v>9</v>
      </c>
      <c r="P24" s="96">
        <f t="shared" si="6"/>
        <v>2.2</v>
      </c>
      <c r="Q24" s="106">
        <v>88</v>
      </c>
      <c r="R24" s="107">
        <v>2.2</v>
      </c>
    </row>
    <row r="25" spans="2:18" ht="16.5" customHeight="1">
      <c r="B25" s="563" t="s">
        <v>298</v>
      </c>
      <c r="C25" s="172">
        <v>2</v>
      </c>
      <c r="D25" s="172"/>
      <c r="E25" s="172">
        <v>1</v>
      </c>
      <c r="F25" s="172">
        <v>1</v>
      </c>
      <c r="G25" s="172"/>
      <c r="H25" s="172">
        <v>2</v>
      </c>
      <c r="I25" s="172">
        <v>2</v>
      </c>
      <c r="J25" s="172">
        <v>1</v>
      </c>
      <c r="K25" s="172"/>
      <c r="L25" s="172"/>
      <c r="M25" s="172"/>
      <c r="N25" s="171">
        <v>1</v>
      </c>
      <c r="O25" s="168">
        <f t="shared" si="5"/>
        <v>10</v>
      </c>
      <c r="P25" s="96">
        <f t="shared" si="6"/>
        <v>2.5</v>
      </c>
      <c r="Q25" s="106">
        <v>91</v>
      </c>
      <c r="R25" s="107">
        <v>2.2</v>
      </c>
    </row>
    <row r="26" spans="2:18" ht="16.5" customHeight="1">
      <c r="B26" s="563" t="s">
        <v>299</v>
      </c>
      <c r="C26" s="172">
        <v>1</v>
      </c>
      <c r="D26" s="172">
        <v>1</v>
      </c>
      <c r="E26" s="172">
        <v>1</v>
      </c>
      <c r="F26" s="172">
        <v>2</v>
      </c>
      <c r="G26" s="172">
        <v>1</v>
      </c>
      <c r="H26" s="172"/>
      <c r="I26" s="172">
        <v>2</v>
      </c>
      <c r="J26" s="172">
        <v>1</v>
      </c>
      <c r="K26" s="172">
        <v>1</v>
      </c>
      <c r="L26" s="172">
        <v>1</v>
      </c>
      <c r="M26" s="172"/>
      <c r="N26" s="171"/>
      <c r="O26" s="168">
        <f t="shared" si="5"/>
        <v>11</v>
      </c>
      <c r="P26" s="96">
        <f t="shared" si="6"/>
        <v>2.7</v>
      </c>
      <c r="Q26" s="106">
        <v>73</v>
      </c>
      <c r="R26" s="107">
        <v>1.8</v>
      </c>
    </row>
    <row r="27" spans="2:18" ht="16.5" customHeight="1">
      <c r="B27" s="563" t="s">
        <v>300</v>
      </c>
      <c r="C27" s="172">
        <v>1</v>
      </c>
      <c r="D27" s="172">
        <v>3</v>
      </c>
      <c r="E27" s="172">
        <v>2</v>
      </c>
      <c r="F27" s="172"/>
      <c r="G27" s="172"/>
      <c r="H27" s="172">
        <v>1</v>
      </c>
      <c r="I27" s="172"/>
      <c r="J27" s="172">
        <v>1</v>
      </c>
      <c r="K27" s="172">
        <v>1</v>
      </c>
      <c r="L27" s="172"/>
      <c r="M27" s="172"/>
      <c r="N27" s="171"/>
      <c r="O27" s="168">
        <f t="shared" si="5"/>
        <v>9</v>
      </c>
      <c r="P27" s="96">
        <f t="shared" si="6"/>
        <v>2.2</v>
      </c>
      <c r="Q27" s="106">
        <v>73</v>
      </c>
      <c r="R27" s="107">
        <v>1.8</v>
      </c>
    </row>
    <row r="28" spans="2:18" ht="16.5" customHeight="1">
      <c r="B28" s="563" t="s">
        <v>301</v>
      </c>
      <c r="C28" s="172">
        <v>2</v>
      </c>
      <c r="D28" s="172">
        <v>1</v>
      </c>
      <c r="E28" s="172">
        <v>1</v>
      </c>
      <c r="F28" s="172"/>
      <c r="G28" s="172"/>
      <c r="H28" s="172">
        <v>2</v>
      </c>
      <c r="I28" s="172"/>
      <c r="J28" s="172"/>
      <c r="K28" s="172"/>
      <c r="L28" s="172"/>
      <c r="M28" s="172">
        <v>1</v>
      </c>
      <c r="N28" s="171">
        <v>1</v>
      </c>
      <c r="O28" s="168">
        <f t="shared" si="5"/>
        <v>8</v>
      </c>
      <c r="P28" s="96">
        <f t="shared" si="6"/>
        <v>2</v>
      </c>
      <c r="Q28" s="106">
        <v>101</v>
      </c>
      <c r="R28" s="107">
        <v>2.5</v>
      </c>
    </row>
    <row r="29" spans="2:18" ht="16.5" customHeight="1">
      <c r="B29" s="563" t="s">
        <v>302</v>
      </c>
      <c r="C29" s="172">
        <v>1</v>
      </c>
      <c r="D29" s="172"/>
      <c r="E29" s="172">
        <v>1</v>
      </c>
      <c r="F29" s="172"/>
      <c r="G29" s="172"/>
      <c r="H29" s="172">
        <v>1</v>
      </c>
      <c r="I29" s="172">
        <v>2</v>
      </c>
      <c r="J29" s="172">
        <v>2</v>
      </c>
      <c r="K29" s="172"/>
      <c r="L29" s="172">
        <v>2</v>
      </c>
      <c r="M29" s="172">
        <v>1</v>
      </c>
      <c r="N29" s="171">
        <v>1</v>
      </c>
      <c r="O29" s="168">
        <f t="shared" si="5"/>
        <v>11</v>
      </c>
      <c r="P29" s="96">
        <f t="shared" si="6"/>
        <v>2.7</v>
      </c>
      <c r="Q29" s="106">
        <v>96</v>
      </c>
      <c r="R29" s="107">
        <v>2.3</v>
      </c>
    </row>
    <row r="30" spans="2:18" ht="16.5" customHeight="1">
      <c r="B30" s="563" t="s">
        <v>303</v>
      </c>
      <c r="C30" s="172">
        <v>1</v>
      </c>
      <c r="D30" s="172">
        <v>2</v>
      </c>
      <c r="E30" s="172">
        <v>2</v>
      </c>
      <c r="F30" s="172"/>
      <c r="G30" s="172">
        <v>1</v>
      </c>
      <c r="H30" s="172">
        <v>1</v>
      </c>
      <c r="I30" s="172"/>
      <c r="J30" s="172"/>
      <c r="K30" s="172">
        <v>1</v>
      </c>
      <c r="L30" s="172"/>
      <c r="M30" s="172"/>
      <c r="N30" s="171">
        <v>2</v>
      </c>
      <c r="O30" s="168">
        <f t="shared" si="5"/>
        <v>10</v>
      </c>
      <c r="P30" s="96">
        <f t="shared" si="6"/>
        <v>2.5</v>
      </c>
      <c r="Q30" s="106">
        <v>132</v>
      </c>
      <c r="R30" s="107">
        <v>3.2</v>
      </c>
    </row>
    <row r="31" spans="2:18" ht="16.5" customHeight="1">
      <c r="B31" s="563" t="s">
        <v>304</v>
      </c>
      <c r="C31" s="172">
        <v>1</v>
      </c>
      <c r="D31" s="172"/>
      <c r="E31" s="172"/>
      <c r="F31" s="172">
        <v>1</v>
      </c>
      <c r="G31" s="172">
        <v>2</v>
      </c>
      <c r="H31" s="172"/>
      <c r="I31" s="172">
        <v>1</v>
      </c>
      <c r="J31" s="172">
        <v>1</v>
      </c>
      <c r="K31" s="172">
        <v>5</v>
      </c>
      <c r="L31" s="172"/>
      <c r="M31" s="172">
        <v>3</v>
      </c>
      <c r="N31" s="171">
        <v>2</v>
      </c>
      <c r="O31" s="168">
        <f t="shared" si="5"/>
        <v>16</v>
      </c>
      <c r="P31" s="96">
        <f t="shared" si="6"/>
        <v>4</v>
      </c>
      <c r="Q31" s="106">
        <v>172</v>
      </c>
      <c r="R31" s="107">
        <v>4.2</v>
      </c>
    </row>
    <row r="32" spans="2:18" ht="16.5" customHeight="1">
      <c r="B32" s="563" t="s">
        <v>305</v>
      </c>
      <c r="C32" s="172">
        <v>1</v>
      </c>
      <c r="D32" s="172">
        <v>2</v>
      </c>
      <c r="E32" s="172">
        <v>2</v>
      </c>
      <c r="F32" s="172">
        <v>2</v>
      </c>
      <c r="G32" s="172">
        <v>2</v>
      </c>
      <c r="H32" s="172">
        <v>1</v>
      </c>
      <c r="I32" s="172">
        <v>1</v>
      </c>
      <c r="J32" s="172">
        <v>3</v>
      </c>
      <c r="K32" s="172"/>
      <c r="L32" s="172">
        <v>2</v>
      </c>
      <c r="M32" s="172">
        <v>1</v>
      </c>
      <c r="N32" s="171">
        <v>2</v>
      </c>
      <c r="O32" s="168">
        <f t="shared" si="5"/>
        <v>19</v>
      </c>
      <c r="P32" s="96">
        <f t="shared" si="6"/>
        <v>4.7</v>
      </c>
      <c r="Q32" s="106">
        <v>227</v>
      </c>
      <c r="R32" s="107">
        <v>5.6</v>
      </c>
    </row>
    <row r="33" spans="2:18" ht="16.5" customHeight="1">
      <c r="B33" s="563" t="s">
        <v>306</v>
      </c>
      <c r="C33" s="172">
        <v>3</v>
      </c>
      <c r="D33" s="172">
        <v>3</v>
      </c>
      <c r="E33" s="172">
        <v>6</v>
      </c>
      <c r="F33" s="172">
        <v>1</v>
      </c>
      <c r="G33" s="172">
        <v>2</v>
      </c>
      <c r="H33" s="172">
        <v>1</v>
      </c>
      <c r="I33" s="172">
        <v>1</v>
      </c>
      <c r="J33" s="172">
        <v>3</v>
      </c>
      <c r="K33" s="172">
        <v>2</v>
      </c>
      <c r="L33" s="172">
        <v>1</v>
      </c>
      <c r="M33" s="172">
        <v>1</v>
      </c>
      <c r="N33" s="171">
        <v>1</v>
      </c>
      <c r="O33" s="168">
        <f t="shared" si="5"/>
        <v>25</v>
      </c>
      <c r="P33" s="96">
        <f t="shared" si="6"/>
        <v>6.2</v>
      </c>
      <c r="Q33" s="106">
        <v>263</v>
      </c>
      <c r="R33" s="107">
        <v>6.4</v>
      </c>
    </row>
    <row r="34" spans="2:18" ht="16.5" customHeight="1">
      <c r="B34" s="563" t="s">
        <v>307</v>
      </c>
      <c r="C34" s="172">
        <v>2</v>
      </c>
      <c r="D34" s="172">
        <v>4</v>
      </c>
      <c r="E34" s="172">
        <v>2</v>
      </c>
      <c r="F34" s="172">
        <v>1</v>
      </c>
      <c r="G34" s="172">
        <v>4</v>
      </c>
      <c r="H34" s="172"/>
      <c r="I34" s="172">
        <v>2</v>
      </c>
      <c r="J34" s="172">
        <v>4</v>
      </c>
      <c r="K34" s="172">
        <v>4</v>
      </c>
      <c r="L34" s="172">
        <v>2</v>
      </c>
      <c r="M34" s="172">
        <v>1</v>
      </c>
      <c r="N34" s="171">
        <v>1</v>
      </c>
      <c r="O34" s="168">
        <f t="shared" si="5"/>
        <v>27</v>
      </c>
      <c r="P34" s="96">
        <f t="shared" si="6"/>
        <v>6.7</v>
      </c>
      <c r="Q34" s="106">
        <v>254</v>
      </c>
      <c r="R34" s="107">
        <v>6.2</v>
      </c>
    </row>
    <row r="35" spans="2:18" ht="16.5" customHeight="1">
      <c r="B35" s="563" t="s">
        <v>308</v>
      </c>
      <c r="C35" s="172">
        <v>9</v>
      </c>
      <c r="D35" s="172">
        <v>4</v>
      </c>
      <c r="E35" s="172">
        <v>4</v>
      </c>
      <c r="F35" s="172">
        <v>2</v>
      </c>
      <c r="G35" s="172">
        <v>1</v>
      </c>
      <c r="H35" s="172">
        <v>3</v>
      </c>
      <c r="I35" s="172">
        <v>3</v>
      </c>
      <c r="J35" s="172">
        <v>5</v>
      </c>
      <c r="K35" s="172">
        <v>3</v>
      </c>
      <c r="L35" s="172">
        <v>1</v>
      </c>
      <c r="M35" s="172"/>
      <c r="N35" s="171">
        <v>3</v>
      </c>
      <c r="O35" s="168">
        <f t="shared" si="5"/>
        <v>38</v>
      </c>
      <c r="P35" s="96">
        <f t="shared" si="6"/>
        <v>9.5</v>
      </c>
      <c r="Q35" s="106">
        <v>285</v>
      </c>
      <c r="R35" s="107">
        <v>7</v>
      </c>
    </row>
    <row r="36" spans="2:18" ht="16.5" customHeight="1">
      <c r="B36" s="563" t="s">
        <v>309</v>
      </c>
      <c r="C36" s="172">
        <v>2</v>
      </c>
      <c r="D36" s="172">
        <v>7</v>
      </c>
      <c r="E36" s="172">
        <v>4</v>
      </c>
      <c r="F36" s="172">
        <v>1</v>
      </c>
      <c r="G36" s="172">
        <v>4</v>
      </c>
      <c r="H36" s="172">
        <v>2</v>
      </c>
      <c r="I36" s="172">
        <v>3</v>
      </c>
      <c r="J36" s="172">
        <v>6</v>
      </c>
      <c r="K36" s="172">
        <v>2</v>
      </c>
      <c r="L36" s="172">
        <v>2</v>
      </c>
      <c r="M36" s="172">
        <v>2</v>
      </c>
      <c r="N36" s="171">
        <v>4</v>
      </c>
      <c r="O36" s="168">
        <f t="shared" si="5"/>
        <v>39</v>
      </c>
      <c r="P36" s="96">
        <f t="shared" si="6"/>
        <v>9.7</v>
      </c>
      <c r="Q36" s="106">
        <v>296</v>
      </c>
      <c r="R36" s="107">
        <v>7.2</v>
      </c>
    </row>
    <row r="37" spans="2:18" ht="16.5" customHeight="1">
      <c r="B37" s="563" t="s">
        <v>310</v>
      </c>
      <c r="C37" s="172"/>
      <c r="D37" s="172">
        <v>2</v>
      </c>
      <c r="E37" s="172">
        <v>5</v>
      </c>
      <c r="F37" s="172">
        <v>2</v>
      </c>
      <c r="G37" s="172"/>
      <c r="H37" s="172">
        <v>2</v>
      </c>
      <c r="I37" s="172">
        <v>2</v>
      </c>
      <c r="J37" s="172">
        <v>2</v>
      </c>
      <c r="K37" s="172">
        <v>1</v>
      </c>
      <c r="L37" s="172">
        <v>3</v>
      </c>
      <c r="M37" s="172"/>
      <c r="N37" s="171"/>
      <c r="O37" s="168">
        <f t="shared" si="5"/>
        <v>19</v>
      </c>
      <c r="P37" s="96">
        <f t="shared" si="6"/>
        <v>4.7</v>
      </c>
      <c r="Q37" s="106">
        <v>271</v>
      </c>
      <c r="R37" s="107">
        <v>6.6</v>
      </c>
    </row>
    <row r="38" spans="2:18" ht="16.5" customHeight="1">
      <c r="B38" s="563" t="s">
        <v>311</v>
      </c>
      <c r="C38" s="172"/>
      <c r="D38" s="172">
        <v>2</v>
      </c>
      <c r="E38" s="172">
        <v>4</v>
      </c>
      <c r="F38" s="172"/>
      <c r="G38" s="172">
        <v>2</v>
      </c>
      <c r="H38" s="172">
        <v>1</v>
      </c>
      <c r="I38" s="172">
        <v>2</v>
      </c>
      <c r="J38" s="172">
        <v>3</v>
      </c>
      <c r="K38" s="172">
        <v>1</v>
      </c>
      <c r="L38" s="172">
        <v>1</v>
      </c>
      <c r="M38" s="172">
        <v>4</v>
      </c>
      <c r="N38" s="171">
        <v>3</v>
      </c>
      <c r="O38" s="168">
        <f t="shared" si="5"/>
        <v>23</v>
      </c>
      <c r="P38" s="96">
        <f t="shared" si="6"/>
        <v>5.7</v>
      </c>
      <c r="Q38" s="106">
        <v>233</v>
      </c>
      <c r="R38" s="107">
        <v>5.7</v>
      </c>
    </row>
    <row r="39" spans="2:18" ht="16.5" customHeight="1">
      <c r="B39" s="563" t="s">
        <v>312</v>
      </c>
      <c r="C39" s="172">
        <v>2</v>
      </c>
      <c r="D39" s="172">
        <v>1</v>
      </c>
      <c r="E39" s="172">
        <v>2</v>
      </c>
      <c r="F39" s="172"/>
      <c r="G39" s="172">
        <v>1</v>
      </c>
      <c r="H39" s="172">
        <v>2</v>
      </c>
      <c r="I39" s="172">
        <v>2</v>
      </c>
      <c r="J39" s="172">
        <v>2</v>
      </c>
      <c r="K39" s="172">
        <v>2</v>
      </c>
      <c r="L39" s="172">
        <v>3</v>
      </c>
      <c r="M39" s="172"/>
      <c r="N39" s="171">
        <v>1</v>
      </c>
      <c r="O39" s="168">
        <f t="shared" si="5"/>
        <v>18</v>
      </c>
      <c r="P39" s="96">
        <f t="shared" si="6"/>
        <v>4.5</v>
      </c>
      <c r="Q39" s="106">
        <v>208</v>
      </c>
      <c r="R39" s="107">
        <v>5.1</v>
      </c>
    </row>
    <row r="40" spans="2:18" ht="16.5" customHeight="1">
      <c r="B40" s="563" t="s">
        <v>313</v>
      </c>
      <c r="C40" s="172">
        <v>3</v>
      </c>
      <c r="D40" s="172">
        <v>2</v>
      </c>
      <c r="E40" s="172">
        <v>3</v>
      </c>
      <c r="F40" s="172">
        <v>2</v>
      </c>
      <c r="G40" s="172">
        <v>2</v>
      </c>
      <c r="H40" s="172"/>
      <c r="I40" s="172">
        <v>3</v>
      </c>
      <c r="J40" s="172">
        <v>2</v>
      </c>
      <c r="K40" s="172">
        <v>1</v>
      </c>
      <c r="L40" s="172">
        <v>2</v>
      </c>
      <c r="M40" s="172">
        <v>1</v>
      </c>
      <c r="N40" s="171">
        <v>2</v>
      </c>
      <c r="O40" s="168">
        <f t="shared" si="5"/>
        <v>23</v>
      </c>
      <c r="P40" s="96">
        <f t="shared" si="6"/>
        <v>5.7</v>
      </c>
      <c r="Q40" s="106">
        <v>240</v>
      </c>
      <c r="R40" s="107">
        <v>5.9</v>
      </c>
    </row>
    <row r="41" spans="2:18" ht="16.5" customHeight="1">
      <c r="B41" s="563" t="s">
        <v>314</v>
      </c>
      <c r="C41" s="172">
        <v>1</v>
      </c>
      <c r="D41" s="172">
        <v>2</v>
      </c>
      <c r="E41" s="172">
        <v>2</v>
      </c>
      <c r="F41" s="172">
        <v>1</v>
      </c>
      <c r="G41" s="172"/>
      <c r="H41" s="172"/>
      <c r="I41" s="172">
        <v>2</v>
      </c>
      <c r="J41" s="172">
        <v>3</v>
      </c>
      <c r="K41" s="172">
        <v>2</v>
      </c>
      <c r="L41" s="172"/>
      <c r="M41" s="172"/>
      <c r="N41" s="171"/>
      <c r="O41" s="168">
        <f t="shared" si="5"/>
        <v>13</v>
      </c>
      <c r="P41" s="96">
        <f t="shared" si="6"/>
        <v>3.2</v>
      </c>
      <c r="Q41" s="106">
        <v>174</v>
      </c>
      <c r="R41" s="107">
        <v>4.3</v>
      </c>
    </row>
    <row r="42" spans="2:18" ht="16.5" customHeight="1">
      <c r="B42" s="563" t="s">
        <v>315</v>
      </c>
      <c r="C42" s="172">
        <v>1</v>
      </c>
      <c r="D42" s="172">
        <v>1</v>
      </c>
      <c r="E42" s="172">
        <v>1</v>
      </c>
      <c r="F42" s="172"/>
      <c r="G42" s="172">
        <v>1</v>
      </c>
      <c r="H42" s="172"/>
      <c r="I42" s="172">
        <v>3</v>
      </c>
      <c r="J42" s="172"/>
      <c r="K42" s="172">
        <v>1</v>
      </c>
      <c r="L42" s="172">
        <v>2</v>
      </c>
      <c r="M42" s="172"/>
      <c r="N42" s="171"/>
      <c r="O42" s="168">
        <f t="shared" si="5"/>
        <v>10</v>
      </c>
      <c r="P42" s="96">
        <f t="shared" si="6"/>
        <v>2.5</v>
      </c>
      <c r="Q42" s="106">
        <v>114</v>
      </c>
      <c r="R42" s="107">
        <v>2.8</v>
      </c>
    </row>
    <row r="43" spans="2:18" ht="16.5" customHeight="1">
      <c r="B43" s="563" t="s">
        <v>316</v>
      </c>
      <c r="C43" s="172"/>
      <c r="D43" s="172">
        <v>2</v>
      </c>
      <c r="E43" s="172"/>
      <c r="F43" s="172">
        <v>2</v>
      </c>
      <c r="G43" s="172"/>
      <c r="H43" s="172"/>
      <c r="I43" s="172">
        <v>3</v>
      </c>
      <c r="J43" s="172"/>
      <c r="K43" s="172"/>
      <c r="L43" s="172">
        <v>1</v>
      </c>
      <c r="M43" s="172"/>
      <c r="N43" s="171"/>
      <c r="O43" s="168">
        <f t="shared" si="5"/>
        <v>8</v>
      </c>
      <c r="P43" s="96">
        <f t="shared" si="6"/>
        <v>2</v>
      </c>
      <c r="Q43" s="106">
        <v>119</v>
      </c>
      <c r="R43" s="107">
        <v>2.9</v>
      </c>
    </row>
    <row r="44" spans="2:18" ht="16.5" customHeight="1">
      <c r="B44" s="563" t="s">
        <v>317</v>
      </c>
      <c r="C44" s="172">
        <v>2</v>
      </c>
      <c r="D44" s="172"/>
      <c r="E44" s="172">
        <v>1</v>
      </c>
      <c r="F44" s="172">
        <v>2</v>
      </c>
      <c r="G44" s="172">
        <v>1</v>
      </c>
      <c r="H44" s="172"/>
      <c r="I44" s="172"/>
      <c r="J44" s="172">
        <v>2</v>
      </c>
      <c r="K44" s="172">
        <v>1</v>
      </c>
      <c r="L44" s="172"/>
      <c r="M44" s="172"/>
      <c r="N44" s="171">
        <v>2</v>
      </c>
      <c r="O44" s="168">
        <f t="shared" si="5"/>
        <v>11</v>
      </c>
      <c r="P44" s="96">
        <f t="shared" si="6"/>
        <v>2.7</v>
      </c>
      <c r="Q44" s="106">
        <v>124</v>
      </c>
      <c r="R44" s="107">
        <v>3</v>
      </c>
    </row>
    <row r="45" spans="2:18" ht="16.5" customHeight="1">
      <c r="B45" s="563" t="s">
        <v>318</v>
      </c>
      <c r="C45" s="172"/>
      <c r="D45" s="172">
        <v>1</v>
      </c>
      <c r="E45" s="172"/>
      <c r="F45" s="172"/>
      <c r="G45" s="172"/>
      <c r="H45" s="172">
        <v>1</v>
      </c>
      <c r="I45" s="172">
        <v>1</v>
      </c>
      <c r="J45" s="172"/>
      <c r="K45" s="172"/>
      <c r="L45" s="172">
        <v>1</v>
      </c>
      <c r="M45" s="172">
        <v>1</v>
      </c>
      <c r="N45" s="171">
        <v>1</v>
      </c>
      <c r="O45" s="168">
        <f t="shared" si="5"/>
        <v>6</v>
      </c>
      <c r="P45" s="96">
        <f t="shared" si="6"/>
        <v>1.5</v>
      </c>
      <c r="Q45" s="106">
        <v>111</v>
      </c>
      <c r="R45" s="107">
        <v>2.7</v>
      </c>
    </row>
    <row r="46" spans="2:18" ht="16.5" customHeight="1">
      <c r="B46" s="564" t="s">
        <v>82</v>
      </c>
      <c r="C46" s="331">
        <v>1</v>
      </c>
      <c r="D46" s="331">
        <v>1</v>
      </c>
      <c r="E46" s="331"/>
      <c r="F46" s="331">
        <v>3</v>
      </c>
      <c r="G46" s="331"/>
      <c r="H46" s="331">
        <v>4</v>
      </c>
      <c r="I46" s="331"/>
      <c r="J46" s="331">
        <v>1</v>
      </c>
      <c r="K46" s="331">
        <v>1</v>
      </c>
      <c r="L46" s="331">
        <v>1</v>
      </c>
      <c r="M46" s="331">
        <v>1</v>
      </c>
      <c r="N46" s="550">
        <v>1</v>
      </c>
      <c r="O46" s="169">
        <f t="shared" si="5"/>
        <v>14</v>
      </c>
      <c r="P46" s="109">
        <f t="shared" si="6"/>
        <v>3.5</v>
      </c>
      <c r="Q46" s="110">
        <v>153</v>
      </c>
      <c r="R46" s="111">
        <v>3.7</v>
      </c>
    </row>
    <row r="47" spans="2:18" ht="18" customHeight="1">
      <c r="B47" s="112" t="s">
        <v>36</v>
      </c>
      <c r="C47" s="113">
        <f>SUM(C22:C46)</f>
        <v>41</v>
      </c>
      <c r="D47" s="113">
        <f aca="true" t="shared" si="7" ref="D47:N47">SUM(D22:D46)</f>
        <v>43</v>
      </c>
      <c r="E47" s="113">
        <f t="shared" si="7"/>
        <v>46</v>
      </c>
      <c r="F47" s="113">
        <f t="shared" si="7"/>
        <v>26</v>
      </c>
      <c r="G47" s="113">
        <f t="shared" si="7"/>
        <v>24</v>
      </c>
      <c r="H47" s="113">
        <f t="shared" si="7"/>
        <v>31</v>
      </c>
      <c r="I47" s="113">
        <f t="shared" si="7"/>
        <v>35</v>
      </c>
      <c r="J47" s="113">
        <f t="shared" si="7"/>
        <v>47</v>
      </c>
      <c r="K47" s="113">
        <f t="shared" si="7"/>
        <v>31</v>
      </c>
      <c r="L47" s="113">
        <f t="shared" si="7"/>
        <v>26</v>
      </c>
      <c r="M47" s="113">
        <f t="shared" si="7"/>
        <v>18</v>
      </c>
      <c r="N47" s="114">
        <f t="shared" si="7"/>
        <v>33</v>
      </c>
      <c r="O47" s="116">
        <f>SUM(O22:O46)</f>
        <v>401</v>
      </c>
      <c r="P47" s="115">
        <f t="shared" si="6"/>
        <v>100</v>
      </c>
      <c r="Q47" s="87">
        <v>4087</v>
      </c>
      <c r="R47" s="117">
        <v>100</v>
      </c>
    </row>
    <row r="48" spans="2:18" ht="13.5">
      <c r="B48" s="101"/>
      <c r="C48" s="101"/>
      <c r="D48" s="101"/>
      <c r="E48" s="101"/>
      <c r="F48" s="101"/>
      <c r="G48" s="371"/>
      <c r="H48" s="371"/>
      <c r="I48" s="371"/>
      <c r="J48" s="371"/>
      <c r="K48" s="371"/>
      <c r="L48" s="371"/>
      <c r="M48" s="371"/>
      <c r="N48" s="101"/>
      <c r="O48" s="101"/>
      <c r="P48" s="101"/>
      <c r="Q48" s="101"/>
      <c r="R48" s="101"/>
    </row>
    <row r="49" spans="2:18" ht="13.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</row>
    <row r="50" spans="2:18" ht="13.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</row>
    <row r="51" spans="2:18" ht="13.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</row>
    <row r="52" spans="2:18" ht="13.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</row>
    <row r="53" spans="2:18" ht="13.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</row>
    <row r="54" spans="2:18" ht="13.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</row>
  </sheetData>
  <sheetProtection/>
  <mergeCells count="60">
    <mergeCell ref="P17:Q17"/>
    <mergeCell ref="R17:S17"/>
    <mergeCell ref="B2:B4"/>
    <mergeCell ref="Q20:R20"/>
    <mergeCell ref="C20:C21"/>
    <mergeCell ref="D20:D21"/>
    <mergeCell ref="E20:E21"/>
    <mergeCell ref="F20:F21"/>
    <mergeCell ref="G20:G21"/>
    <mergeCell ref="H20:H21"/>
    <mergeCell ref="P9:Q9"/>
    <mergeCell ref="R9:S9"/>
    <mergeCell ref="P12:Q12"/>
    <mergeCell ref="R12:S12"/>
    <mergeCell ref="P11:Q11"/>
    <mergeCell ref="R11:S11"/>
    <mergeCell ref="P10:Q10"/>
    <mergeCell ref="R10:S10"/>
    <mergeCell ref="I20:I21"/>
    <mergeCell ref="J20:J21"/>
    <mergeCell ref="K20:K21"/>
    <mergeCell ref="P20:P21"/>
    <mergeCell ref="L20:L21"/>
    <mergeCell ref="M20:M21"/>
    <mergeCell ref="N20:N21"/>
    <mergeCell ref="O20:O21"/>
    <mergeCell ref="P16:Q16"/>
    <mergeCell ref="R16:S16"/>
    <mergeCell ref="P15:Q15"/>
    <mergeCell ref="R15:S15"/>
    <mergeCell ref="P13:Q13"/>
    <mergeCell ref="R13:S13"/>
    <mergeCell ref="P14:Q14"/>
    <mergeCell ref="R14:S14"/>
    <mergeCell ref="P7:Q7"/>
    <mergeCell ref="R7:S7"/>
    <mergeCell ref="K3:K4"/>
    <mergeCell ref="L3:L4"/>
    <mergeCell ref="M3:M4"/>
    <mergeCell ref="N3:N4"/>
    <mergeCell ref="B1:I1"/>
    <mergeCell ref="P2:S2"/>
    <mergeCell ref="P3:Q3"/>
    <mergeCell ref="C2:O2"/>
    <mergeCell ref="C3:C4"/>
    <mergeCell ref="D3:D4"/>
    <mergeCell ref="G3:G4"/>
    <mergeCell ref="H3:H4"/>
    <mergeCell ref="O3:O4"/>
    <mergeCell ref="R3:S3"/>
    <mergeCell ref="E3:E4"/>
    <mergeCell ref="F3:F4"/>
    <mergeCell ref="P8:Q8"/>
    <mergeCell ref="R8:S8"/>
    <mergeCell ref="P6:Q6"/>
    <mergeCell ref="R6:S6"/>
    <mergeCell ref="P5:Q5"/>
    <mergeCell ref="R5:S5"/>
    <mergeCell ref="I3:I4"/>
    <mergeCell ref="J3:J4"/>
  </mergeCells>
  <printOptions/>
  <pageMargins left="0.5905511811023623" right="0.3" top="0.76" bottom="0.787401574803149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O28"/>
  <sheetViews>
    <sheetView view="pageBreakPreview" zoomScaleSheetLayoutView="100" zoomScalePageLayoutView="0" workbookViewId="0" topLeftCell="A1">
      <pane xSplit="3" topLeftCell="D1" activePane="topRight" state="frozen"/>
      <selection pane="topLeft" activeCell="M18" sqref="M18"/>
      <selection pane="topRight" activeCell="Z1" sqref="Z1:Z16384"/>
    </sheetView>
  </sheetViews>
  <sheetFormatPr defaultColWidth="3.59765625" defaultRowHeight="15" customHeight="1"/>
  <cols>
    <col min="1" max="1" width="1.1015625" style="88" customWidth="1"/>
    <col min="2" max="3" width="3.09765625" style="88" customWidth="1"/>
    <col min="4" max="25" width="3.8984375" style="88" customWidth="1"/>
    <col min="26" max="29" width="3.5" style="88" customWidth="1"/>
    <col min="30" max="30" width="6.5" style="88" customWidth="1"/>
    <col min="31" max="32" width="5.69921875" style="88" customWidth="1"/>
    <col min="33" max="34" width="9.09765625" style="88" customWidth="1"/>
    <col min="35" max="35" width="9.59765625" style="88" customWidth="1"/>
    <col min="36" max="36" width="9.09765625" style="88" customWidth="1"/>
    <col min="37" max="39" width="5.69921875" style="88" customWidth="1"/>
    <col min="40" max="40" width="6" style="88" customWidth="1"/>
    <col min="41" max="41" width="5.19921875" style="88" customWidth="1"/>
    <col min="42" max="42" width="2.19921875" style="88" customWidth="1"/>
    <col min="43" max="16384" width="3.59765625" style="88" customWidth="1"/>
  </cols>
  <sheetData>
    <row r="1" spans="2:19" ht="24" customHeight="1">
      <c r="B1" s="1" t="s">
        <v>94</v>
      </c>
      <c r="C1" s="1"/>
      <c r="I1" s="948" t="s">
        <v>374</v>
      </c>
      <c r="J1" s="948"/>
      <c r="K1" s="948"/>
      <c r="L1" s="948"/>
      <c r="M1" s="948"/>
      <c r="N1" s="948"/>
      <c r="O1" s="948"/>
      <c r="P1" s="948"/>
      <c r="Q1" s="948"/>
      <c r="R1" s="948"/>
      <c r="S1" s="948"/>
    </row>
    <row r="2" spans="2:41" ht="15" customHeight="1">
      <c r="B2" s="982"/>
      <c r="C2" s="983"/>
      <c r="D2" s="734" t="s">
        <v>69</v>
      </c>
      <c r="E2" s="735"/>
      <c r="F2" s="735"/>
      <c r="G2" s="735"/>
      <c r="H2" s="735"/>
      <c r="I2" s="736"/>
      <c r="J2" s="956" t="s">
        <v>70</v>
      </c>
      <c r="K2" s="956"/>
      <c r="L2" s="956"/>
      <c r="M2" s="956"/>
      <c r="N2" s="956"/>
      <c r="O2" s="956"/>
      <c r="P2" s="956"/>
      <c r="Q2" s="734" t="s">
        <v>71</v>
      </c>
      <c r="R2" s="735"/>
      <c r="S2" s="735"/>
      <c r="T2" s="735"/>
      <c r="U2" s="974" t="s">
        <v>53</v>
      </c>
      <c r="V2" s="977" t="s">
        <v>72</v>
      </c>
      <c r="W2" s="735"/>
      <c r="X2" s="735"/>
      <c r="Y2" s="736"/>
      <c r="Z2" s="734" t="s">
        <v>73</v>
      </c>
      <c r="AA2" s="735"/>
      <c r="AB2" s="735"/>
      <c r="AC2" s="736"/>
      <c r="AD2" s="734" t="s">
        <v>54</v>
      </c>
      <c r="AE2" s="735"/>
      <c r="AF2" s="736"/>
      <c r="AG2" s="734" t="s">
        <v>93</v>
      </c>
      <c r="AH2" s="735"/>
      <c r="AI2" s="735"/>
      <c r="AJ2" s="735"/>
      <c r="AK2" s="735"/>
      <c r="AL2" s="735"/>
      <c r="AM2" s="735"/>
      <c r="AN2" s="738"/>
      <c r="AO2" s="736"/>
    </row>
    <row r="3" spans="2:41" ht="15" customHeight="1">
      <c r="B3" s="984"/>
      <c r="C3" s="985"/>
      <c r="D3" s="972" t="s">
        <v>37</v>
      </c>
      <c r="E3" s="961" t="s">
        <v>42</v>
      </c>
      <c r="F3" s="961" t="s">
        <v>43</v>
      </c>
      <c r="G3" s="961" t="s">
        <v>44</v>
      </c>
      <c r="H3" s="961" t="s">
        <v>45</v>
      </c>
      <c r="I3" s="975" t="s">
        <v>1</v>
      </c>
      <c r="J3" s="957" t="s">
        <v>37</v>
      </c>
      <c r="K3" s="721" t="s">
        <v>46</v>
      </c>
      <c r="L3" s="721"/>
      <c r="M3" s="721"/>
      <c r="N3" s="721" t="s">
        <v>352</v>
      </c>
      <c r="O3" s="721"/>
      <c r="P3" s="729"/>
      <c r="Q3" s="959" t="s">
        <v>37</v>
      </c>
      <c r="R3" s="961" t="s">
        <v>50</v>
      </c>
      <c r="S3" s="961" t="s">
        <v>51</v>
      </c>
      <c r="T3" s="961" t="s">
        <v>52</v>
      </c>
      <c r="U3" s="975"/>
      <c r="V3" s="978" t="s">
        <v>37</v>
      </c>
      <c r="W3" s="961" t="s">
        <v>0</v>
      </c>
      <c r="X3" s="961" t="s">
        <v>2</v>
      </c>
      <c r="Y3" s="975" t="s">
        <v>1</v>
      </c>
      <c r="Z3" s="959" t="s">
        <v>37</v>
      </c>
      <c r="AA3" s="961" t="s">
        <v>0</v>
      </c>
      <c r="AB3" s="961" t="s">
        <v>2</v>
      </c>
      <c r="AC3" s="975" t="s">
        <v>1</v>
      </c>
      <c r="AD3" s="737" t="s">
        <v>88</v>
      </c>
      <c r="AE3" s="721"/>
      <c r="AF3" s="975" t="s">
        <v>55</v>
      </c>
      <c r="AG3" s="980" t="s">
        <v>36</v>
      </c>
      <c r="AH3" s="721" t="s">
        <v>89</v>
      </c>
      <c r="AI3" s="721"/>
      <c r="AJ3" s="721"/>
      <c r="AK3" s="961" t="s">
        <v>43</v>
      </c>
      <c r="AL3" s="961" t="s">
        <v>44</v>
      </c>
      <c r="AM3" s="961" t="s">
        <v>45</v>
      </c>
      <c r="AN3" s="968" t="s">
        <v>1</v>
      </c>
      <c r="AO3" s="975" t="s">
        <v>265</v>
      </c>
    </row>
    <row r="4" spans="2:41" ht="48" customHeight="1">
      <c r="B4" s="986"/>
      <c r="C4" s="987"/>
      <c r="D4" s="973"/>
      <c r="E4" s="962"/>
      <c r="F4" s="962"/>
      <c r="G4" s="962"/>
      <c r="H4" s="962"/>
      <c r="I4" s="976"/>
      <c r="J4" s="958"/>
      <c r="K4" s="639" t="s">
        <v>47</v>
      </c>
      <c r="L4" s="639" t="s">
        <v>48</v>
      </c>
      <c r="M4" s="639" t="s">
        <v>49</v>
      </c>
      <c r="N4" s="639" t="s">
        <v>47</v>
      </c>
      <c r="O4" s="639" t="s">
        <v>48</v>
      </c>
      <c r="P4" s="640" t="s">
        <v>49</v>
      </c>
      <c r="Q4" s="960"/>
      <c r="R4" s="962"/>
      <c r="S4" s="962"/>
      <c r="T4" s="962"/>
      <c r="U4" s="976"/>
      <c r="V4" s="979"/>
      <c r="W4" s="962"/>
      <c r="X4" s="962"/>
      <c r="Y4" s="976"/>
      <c r="Z4" s="960"/>
      <c r="AA4" s="962"/>
      <c r="AB4" s="962"/>
      <c r="AC4" s="976"/>
      <c r="AD4" s="641" t="s">
        <v>86</v>
      </c>
      <c r="AE4" s="642" t="s">
        <v>87</v>
      </c>
      <c r="AF4" s="976"/>
      <c r="AG4" s="981"/>
      <c r="AH4" s="596" t="s">
        <v>37</v>
      </c>
      <c r="AI4" s="639" t="s">
        <v>42</v>
      </c>
      <c r="AJ4" s="639" t="s">
        <v>56</v>
      </c>
      <c r="AK4" s="962"/>
      <c r="AL4" s="962"/>
      <c r="AM4" s="962"/>
      <c r="AN4" s="969"/>
      <c r="AO4" s="976"/>
    </row>
    <row r="5" spans="2:41" ht="25.5" customHeight="1">
      <c r="B5" s="970" t="s">
        <v>57</v>
      </c>
      <c r="C5" s="971"/>
      <c r="D5" s="141">
        <f aca="true" t="shared" si="0" ref="D5:D17">SUM(E5:I5)</f>
        <v>41</v>
      </c>
      <c r="E5" s="118">
        <v>19</v>
      </c>
      <c r="F5" s="118">
        <v>5</v>
      </c>
      <c r="G5" s="118">
        <v>1</v>
      </c>
      <c r="H5" s="118"/>
      <c r="I5" s="119">
        <v>16</v>
      </c>
      <c r="J5" s="147">
        <f aca="true" t="shared" si="1" ref="J5:J13">SUM(K5:P5)</f>
        <v>28</v>
      </c>
      <c r="K5" s="118">
        <v>9</v>
      </c>
      <c r="L5" s="118">
        <v>2</v>
      </c>
      <c r="M5" s="118">
        <v>4</v>
      </c>
      <c r="N5" s="118">
        <v>6</v>
      </c>
      <c r="O5" s="118">
        <v>3</v>
      </c>
      <c r="P5" s="120">
        <v>4</v>
      </c>
      <c r="Q5" s="141">
        <f aca="true" t="shared" si="2" ref="Q5:Q16">SUM(R5:T5)</f>
        <v>23</v>
      </c>
      <c r="R5" s="118">
        <v>14</v>
      </c>
      <c r="S5" s="118">
        <v>2</v>
      </c>
      <c r="T5" s="118">
        <v>7</v>
      </c>
      <c r="U5" s="119">
        <v>53</v>
      </c>
      <c r="V5" s="147">
        <f aca="true" t="shared" si="3" ref="V5:V16">SUM(W5:Y5)</f>
        <v>5</v>
      </c>
      <c r="W5" s="118"/>
      <c r="X5" s="118"/>
      <c r="Y5" s="119">
        <v>5</v>
      </c>
      <c r="Z5" s="141">
        <f>SUM(AA5:AC5)</f>
        <v>10</v>
      </c>
      <c r="AA5" s="118"/>
      <c r="AB5" s="118"/>
      <c r="AC5" s="120">
        <v>10</v>
      </c>
      <c r="AD5" s="121">
        <v>1560</v>
      </c>
      <c r="AE5" s="118">
        <v>28</v>
      </c>
      <c r="AF5" s="122">
        <v>21</v>
      </c>
      <c r="AG5" s="159">
        <f>SUM(AI5:AO5)</f>
        <v>87228</v>
      </c>
      <c r="AH5" s="194">
        <f>SUM(AI5:AJ5)</f>
        <v>87043</v>
      </c>
      <c r="AI5" s="123">
        <v>71664</v>
      </c>
      <c r="AJ5" s="123">
        <v>15379</v>
      </c>
      <c r="AK5" s="123">
        <v>100</v>
      </c>
      <c r="AL5" s="123">
        <v>64</v>
      </c>
      <c r="AM5" s="123"/>
      <c r="AN5" s="340">
        <v>21</v>
      </c>
      <c r="AO5" s="181"/>
    </row>
    <row r="6" spans="2:41" ht="25.5" customHeight="1">
      <c r="B6" s="954" t="s">
        <v>58</v>
      </c>
      <c r="C6" s="955"/>
      <c r="D6" s="142">
        <f t="shared" si="0"/>
        <v>43</v>
      </c>
      <c r="E6" s="124">
        <v>18</v>
      </c>
      <c r="F6" s="124">
        <v>2</v>
      </c>
      <c r="G6" s="124">
        <v>2</v>
      </c>
      <c r="H6" s="124">
        <v>1</v>
      </c>
      <c r="I6" s="125">
        <v>20</v>
      </c>
      <c r="J6" s="148">
        <f t="shared" si="1"/>
        <v>10</v>
      </c>
      <c r="K6" s="124">
        <v>1</v>
      </c>
      <c r="L6" s="124">
        <v>1</v>
      </c>
      <c r="M6" s="124">
        <v>6</v>
      </c>
      <c r="N6" s="124"/>
      <c r="O6" s="124"/>
      <c r="P6" s="126">
        <v>2</v>
      </c>
      <c r="Q6" s="142">
        <f t="shared" si="2"/>
        <v>12</v>
      </c>
      <c r="R6" s="124">
        <v>1</v>
      </c>
      <c r="S6" s="124"/>
      <c r="T6" s="124">
        <v>11</v>
      </c>
      <c r="U6" s="125">
        <v>24</v>
      </c>
      <c r="V6" s="148">
        <f t="shared" si="3"/>
        <v>0</v>
      </c>
      <c r="W6" s="124"/>
      <c r="X6" s="124"/>
      <c r="Y6" s="125"/>
      <c r="Z6" s="142">
        <f aca="true" t="shared" si="4" ref="Z6:Z16">SUM(AA6:AC6)</f>
        <v>3</v>
      </c>
      <c r="AA6" s="124"/>
      <c r="AB6" s="124">
        <v>1</v>
      </c>
      <c r="AC6" s="126">
        <v>2</v>
      </c>
      <c r="AD6" s="127">
        <v>312</v>
      </c>
      <c r="AE6" s="124">
        <v>9</v>
      </c>
      <c r="AF6" s="128">
        <v>26</v>
      </c>
      <c r="AG6" s="160">
        <f>SUM(AI6:AO6)</f>
        <v>17846</v>
      </c>
      <c r="AH6" s="129">
        <f aca="true" t="shared" si="5" ref="AH6:AH16">SUM(AI6:AJ6)</f>
        <v>16111</v>
      </c>
      <c r="AI6" s="129">
        <v>6734</v>
      </c>
      <c r="AJ6" s="129">
        <v>9377</v>
      </c>
      <c r="AK6" s="129">
        <v>50</v>
      </c>
      <c r="AL6" s="129">
        <v>1629</v>
      </c>
      <c r="AM6" s="129">
        <v>37</v>
      </c>
      <c r="AN6" s="341">
        <v>19</v>
      </c>
      <c r="AO6" s="182"/>
    </row>
    <row r="7" spans="2:41" ht="25.5" customHeight="1">
      <c r="B7" s="954" t="s">
        <v>59</v>
      </c>
      <c r="C7" s="955"/>
      <c r="D7" s="142">
        <f t="shared" si="0"/>
        <v>46</v>
      </c>
      <c r="E7" s="124">
        <v>20</v>
      </c>
      <c r="F7" s="124">
        <v>6</v>
      </c>
      <c r="G7" s="124">
        <v>2</v>
      </c>
      <c r="H7" s="124"/>
      <c r="I7" s="125">
        <v>18</v>
      </c>
      <c r="J7" s="148">
        <f t="shared" si="1"/>
        <v>14</v>
      </c>
      <c r="K7" s="124">
        <v>2</v>
      </c>
      <c r="L7" s="124">
        <v>1</v>
      </c>
      <c r="M7" s="124">
        <v>11</v>
      </c>
      <c r="N7" s="124"/>
      <c r="O7" s="124"/>
      <c r="P7" s="126"/>
      <c r="Q7" s="142">
        <f t="shared" si="2"/>
        <v>16</v>
      </c>
      <c r="R7" s="124">
        <v>1</v>
      </c>
      <c r="S7" s="124"/>
      <c r="T7" s="124">
        <v>15</v>
      </c>
      <c r="U7" s="125">
        <v>33</v>
      </c>
      <c r="V7" s="148">
        <f t="shared" si="3"/>
        <v>2</v>
      </c>
      <c r="W7" s="124"/>
      <c r="X7" s="124"/>
      <c r="Y7" s="125">
        <v>2</v>
      </c>
      <c r="Z7" s="142">
        <f t="shared" si="4"/>
        <v>2</v>
      </c>
      <c r="AA7" s="124"/>
      <c r="AB7" s="124">
        <v>1</v>
      </c>
      <c r="AC7" s="126">
        <v>1</v>
      </c>
      <c r="AD7" s="127">
        <v>174</v>
      </c>
      <c r="AE7" s="124">
        <v>97</v>
      </c>
      <c r="AF7" s="128">
        <v>24</v>
      </c>
      <c r="AG7" s="160">
        <f aca="true" t="shared" si="6" ref="AG7:AG16">SUM(AI7:AO7)</f>
        <v>5798</v>
      </c>
      <c r="AH7" s="129">
        <f t="shared" si="5"/>
        <v>5596</v>
      </c>
      <c r="AI7" s="129">
        <v>3940</v>
      </c>
      <c r="AJ7" s="129">
        <v>1656</v>
      </c>
      <c r="AK7" s="129">
        <v>154</v>
      </c>
      <c r="AL7" s="129">
        <v>47</v>
      </c>
      <c r="AM7" s="129"/>
      <c r="AN7" s="341">
        <v>1</v>
      </c>
      <c r="AO7" s="182"/>
    </row>
    <row r="8" spans="2:41" ht="25.5" customHeight="1">
      <c r="B8" s="954" t="s">
        <v>60</v>
      </c>
      <c r="C8" s="955"/>
      <c r="D8" s="142">
        <f t="shared" si="0"/>
        <v>26</v>
      </c>
      <c r="E8" s="124">
        <v>10</v>
      </c>
      <c r="F8" s="124">
        <v>2</v>
      </c>
      <c r="G8" s="124">
        <v>3</v>
      </c>
      <c r="H8" s="124">
        <v>1</v>
      </c>
      <c r="I8" s="125">
        <v>10</v>
      </c>
      <c r="J8" s="148">
        <f t="shared" si="1"/>
        <v>16</v>
      </c>
      <c r="K8" s="124">
        <v>4</v>
      </c>
      <c r="L8" s="124">
        <v>1</v>
      </c>
      <c r="M8" s="124">
        <v>3</v>
      </c>
      <c r="N8" s="124">
        <v>4</v>
      </c>
      <c r="O8" s="124"/>
      <c r="P8" s="126">
        <v>4</v>
      </c>
      <c r="Q8" s="142">
        <f t="shared" si="2"/>
        <v>11</v>
      </c>
      <c r="R8" s="124">
        <v>2</v>
      </c>
      <c r="S8" s="124">
        <v>1</v>
      </c>
      <c r="T8" s="124">
        <v>8</v>
      </c>
      <c r="U8" s="125">
        <v>26</v>
      </c>
      <c r="V8" s="148">
        <f t="shared" si="3"/>
        <v>3</v>
      </c>
      <c r="W8" s="124"/>
      <c r="X8" s="124"/>
      <c r="Y8" s="125">
        <v>3</v>
      </c>
      <c r="Z8" s="142">
        <f t="shared" si="4"/>
        <v>4</v>
      </c>
      <c r="AA8" s="124"/>
      <c r="AB8" s="124">
        <v>1</v>
      </c>
      <c r="AC8" s="126">
        <v>3</v>
      </c>
      <c r="AD8" s="127">
        <v>828</v>
      </c>
      <c r="AE8" s="124">
        <v>165</v>
      </c>
      <c r="AF8" s="128">
        <v>14</v>
      </c>
      <c r="AG8" s="160">
        <f t="shared" si="6"/>
        <v>24099</v>
      </c>
      <c r="AH8" s="129">
        <f t="shared" si="5"/>
        <v>23809</v>
      </c>
      <c r="AI8" s="129">
        <v>18333</v>
      </c>
      <c r="AJ8" s="129">
        <v>5476</v>
      </c>
      <c r="AK8" s="129"/>
      <c r="AL8" s="129">
        <v>271</v>
      </c>
      <c r="AM8" s="129"/>
      <c r="AN8" s="341">
        <v>19</v>
      </c>
      <c r="AO8" s="182"/>
    </row>
    <row r="9" spans="2:41" ht="25.5" customHeight="1">
      <c r="B9" s="954" t="s">
        <v>61</v>
      </c>
      <c r="C9" s="955"/>
      <c r="D9" s="142">
        <f t="shared" si="0"/>
        <v>24</v>
      </c>
      <c r="E9" s="124">
        <v>12</v>
      </c>
      <c r="F9" s="124">
        <v>1</v>
      </c>
      <c r="G9" s="124">
        <v>3</v>
      </c>
      <c r="H9" s="124"/>
      <c r="I9" s="125">
        <v>8</v>
      </c>
      <c r="J9" s="148">
        <f t="shared" si="1"/>
        <v>21</v>
      </c>
      <c r="K9" s="124">
        <v>6</v>
      </c>
      <c r="L9" s="124">
        <v>1</v>
      </c>
      <c r="M9" s="124">
        <v>2</v>
      </c>
      <c r="N9" s="124">
        <v>2</v>
      </c>
      <c r="O9" s="124">
        <v>1</v>
      </c>
      <c r="P9" s="126">
        <v>9</v>
      </c>
      <c r="Q9" s="142">
        <f t="shared" si="2"/>
        <v>19</v>
      </c>
      <c r="R9" s="124">
        <v>8</v>
      </c>
      <c r="S9" s="124">
        <v>1</v>
      </c>
      <c r="T9" s="124">
        <v>10</v>
      </c>
      <c r="U9" s="125">
        <v>39</v>
      </c>
      <c r="V9" s="148">
        <f t="shared" si="3"/>
        <v>1</v>
      </c>
      <c r="W9" s="124"/>
      <c r="X9" s="124"/>
      <c r="Y9" s="125">
        <v>1</v>
      </c>
      <c r="Z9" s="142">
        <f t="shared" si="4"/>
        <v>3</v>
      </c>
      <c r="AA9" s="124">
        <v>1</v>
      </c>
      <c r="AB9" s="124"/>
      <c r="AC9" s="126">
        <v>2</v>
      </c>
      <c r="AD9" s="127">
        <v>1186</v>
      </c>
      <c r="AE9" s="124">
        <v>104</v>
      </c>
      <c r="AF9" s="128">
        <v>250</v>
      </c>
      <c r="AG9" s="160">
        <f t="shared" si="6"/>
        <v>49125</v>
      </c>
      <c r="AH9" s="129">
        <f t="shared" si="5"/>
        <v>47777</v>
      </c>
      <c r="AI9" s="129">
        <v>28007</v>
      </c>
      <c r="AJ9" s="129">
        <v>19770</v>
      </c>
      <c r="AK9" s="129">
        <v>286</v>
      </c>
      <c r="AL9" s="129">
        <v>738</v>
      </c>
      <c r="AM9" s="129"/>
      <c r="AN9" s="341">
        <v>324</v>
      </c>
      <c r="AO9" s="182"/>
    </row>
    <row r="10" spans="2:41" ht="25.5" customHeight="1">
      <c r="B10" s="954" t="s">
        <v>62</v>
      </c>
      <c r="C10" s="955"/>
      <c r="D10" s="142">
        <f t="shared" si="0"/>
        <v>31</v>
      </c>
      <c r="E10" s="124">
        <v>22</v>
      </c>
      <c r="F10" s="124">
        <v>1</v>
      </c>
      <c r="G10" s="124">
        <v>1</v>
      </c>
      <c r="H10" s="124"/>
      <c r="I10" s="125">
        <v>7</v>
      </c>
      <c r="J10" s="148">
        <f t="shared" si="1"/>
        <v>20</v>
      </c>
      <c r="K10" s="124">
        <v>5</v>
      </c>
      <c r="L10" s="124">
        <v>2</v>
      </c>
      <c r="M10" s="124">
        <v>4</v>
      </c>
      <c r="N10" s="124">
        <v>4</v>
      </c>
      <c r="O10" s="124"/>
      <c r="P10" s="126">
        <v>5</v>
      </c>
      <c r="Q10" s="142">
        <f t="shared" si="2"/>
        <v>18</v>
      </c>
      <c r="R10" s="124">
        <v>3</v>
      </c>
      <c r="S10" s="124">
        <v>3</v>
      </c>
      <c r="T10" s="124">
        <v>12</v>
      </c>
      <c r="U10" s="125">
        <v>44</v>
      </c>
      <c r="V10" s="148">
        <f t="shared" si="3"/>
        <v>1</v>
      </c>
      <c r="W10" s="124"/>
      <c r="X10" s="124"/>
      <c r="Y10" s="125">
        <v>1</v>
      </c>
      <c r="Z10" s="142">
        <f t="shared" si="4"/>
        <v>3</v>
      </c>
      <c r="AA10" s="124"/>
      <c r="AB10" s="124"/>
      <c r="AC10" s="126">
        <v>3</v>
      </c>
      <c r="AD10" s="127">
        <v>743</v>
      </c>
      <c r="AE10" s="124">
        <v>70</v>
      </c>
      <c r="AF10" s="128"/>
      <c r="AG10" s="160">
        <f t="shared" si="6"/>
        <v>61011</v>
      </c>
      <c r="AH10" s="129">
        <f t="shared" si="5"/>
        <v>54930</v>
      </c>
      <c r="AI10" s="129">
        <v>34909</v>
      </c>
      <c r="AJ10" s="129">
        <v>20021</v>
      </c>
      <c r="AK10" s="129"/>
      <c r="AL10" s="129">
        <v>6080</v>
      </c>
      <c r="AM10" s="129"/>
      <c r="AN10" s="341">
        <v>1</v>
      </c>
      <c r="AO10" s="182"/>
    </row>
    <row r="11" spans="2:41" ht="25.5" customHeight="1">
      <c r="B11" s="954" t="s">
        <v>63</v>
      </c>
      <c r="C11" s="955"/>
      <c r="D11" s="142">
        <f t="shared" si="0"/>
        <v>35</v>
      </c>
      <c r="E11" s="124">
        <v>18</v>
      </c>
      <c r="F11" s="124">
        <v>3</v>
      </c>
      <c r="G11" s="124">
        <v>2</v>
      </c>
      <c r="H11" s="124"/>
      <c r="I11" s="125">
        <v>12</v>
      </c>
      <c r="J11" s="148">
        <f t="shared" si="1"/>
        <v>20</v>
      </c>
      <c r="K11" s="124">
        <v>5</v>
      </c>
      <c r="L11" s="124">
        <v>2</v>
      </c>
      <c r="M11" s="124">
        <v>6</v>
      </c>
      <c r="N11" s="124">
        <v>1</v>
      </c>
      <c r="O11" s="124"/>
      <c r="P11" s="126">
        <v>6</v>
      </c>
      <c r="Q11" s="142">
        <f t="shared" si="2"/>
        <v>28</v>
      </c>
      <c r="R11" s="124">
        <v>6</v>
      </c>
      <c r="S11" s="124"/>
      <c r="T11" s="124">
        <v>22</v>
      </c>
      <c r="U11" s="125">
        <v>43</v>
      </c>
      <c r="V11" s="148">
        <f t="shared" si="3"/>
        <v>1</v>
      </c>
      <c r="W11" s="124"/>
      <c r="X11" s="124"/>
      <c r="Y11" s="125">
        <v>1</v>
      </c>
      <c r="Z11" s="142">
        <f t="shared" si="4"/>
        <v>3</v>
      </c>
      <c r="AA11" s="124"/>
      <c r="AB11" s="124"/>
      <c r="AC11" s="126">
        <v>3</v>
      </c>
      <c r="AD11" s="127">
        <v>874</v>
      </c>
      <c r="AE11" s="124">
        <v>50</v>
      </c>
      <c r="AF11" s="128">
        <v>5</v>
      </c>
      <c r="AG11" s="160">
        <f t="shared" si="6"/>
        <v>69504</v>
      </c>
      <c r="AH11" s="129">
        <f t="shared" si="5"/>
        <v>69115</v>
      </c>
      <c r="AI11" s="129">
        <v>47260</v>
      </c>
      <c r="AJ11" s="129">
        <v>21855</v>
      </c>
      <c r="AK11" s="129"/>
      <c r="AL11" s="129">
        <v>374</v>
      </c>
      <c r="AM11" s="129"/>
      <c r="AN11" s="341">
        <v>15</v>
      </c>
      <c r="AO11" s="182"/>
    </row>
    <row r="12" spans="2:41" ht="25.5" customHeight="1">
      <c r="B12" s="954" t="s">
        <v>64</v>
      </c>
      <c r="C12" s="955"/>
      <c r="D12" s="142">
        <f t="shared" si="0"/>
        <v>47</v>
      </c>
      <c r="E12" s="124">
        <v>9</v>
      </c>
      <c r="F12" s="124">
        <v>10</v>
      </c>
      <c r="G12" s="124">
        <v>2</v>
      </c>
      <c r="H12" s="124"/>
      <c r="I12" s="125">
        <v>26</v>
      </c>
      <c r="J12" s="148">
        <f t="shared" si="1"/>
        <v>15</v>
      </c>
      <c r="K12" s="124">
        <v>4</v>
      </c>
      <c r="L12" s="124"/>
      <c r="M12" s="124">
        <v>4</v>
      </c>
      <c r="N12" s="124">
        <v>2</v>
      </c>
      <c r="O12" s="124">
        <v>1</v>
      </c>
      <c r="P12" s="126">
        <v>4</v>
      </c>
      <c r="Q12" s="142">
        <f t="shared" si="2"/>
        <v>6</v>
      </c>
      <c r="R12" s="124">
        <v>1</v>
      </c>
      <c r="S12" s="124"/>
      <c r="T12" s="124">
        <v>5</v>
      </c>
      <c r="U12" s="125">
        <v>14</v>
      </c>
      <c r="V12" s="148">
        <f t="shared" si="3"/>
        <v>0</v>
      </c>
      <c r="W12" s="124"/>
      <c r="X12" s="124"/>
      <c r="Y12" s="125"/>
      <c r="Z12" s="142">
        <f t="shared" si="4"/>
        <v>1</v>
      </c>
      <c r="AA12" s="124"/>
      <c r="AB12" s="124"/>
      <c r="AC12" s="126">
        <v>1</v>
      </c>
      <c r="AD12" s="127">
        <v>440</v>
      </c>
      <c r="AE12" s="124">
        <v>47</v>
      </c>
      <c r="AF12" s="128">
        <v>52</v>
      </c>
      <c r="AG12" s="160">
        <f>SUM(AI12:AO12)</f>
        <v>27887</v>
      </c>
      <c r="AH12" s="129">
        <f t="shared" si="5"/>
        <v>26423</v>
      </c>
      <c r="AI12" s="129">
        <v>23316</v>
      </c>
      <c r="AJ12" s="129">
        <v>3107</v>
      </c>
      <c r="AK12" s="129">
        <v>378</v>
      </c>
      <c r="AL12" s="129">
        <v>165</v>
      </c>
      <c r="AM12" s="129"/>
      <c r="AN12" s="341">
        <v>921</v>
      </c>
      <c r="AO12" s="182"/>
    </row>
    <row r="13" spans="2:41" ht="25.5" customHeight="1">
      <c r="B13" s="954" t="s">
        <v>65</v>
      </c>
      <c r="C13" s="955"/>
      <c r="D13" s="142">
        <f t="shared" si="0"/>
        <v>31</v>
      </c>
      <c r="E13" s="124">
        <v>12</v>
      </c>
      <c r="F13" s="124">
        <v>1</v>
      </c>
      <c r="G13" s="124">
        <v>3</v>
      </c>
      <c r="H13" s="124"/>
      <c r="I13" s="125">
        <v>15</v>
      </c>
      <c r="J13" s="148">
        <f t="shared" si="1"/>
        <v>10</v>
      </c>
      <c r="K13" s="124">
        <v>1</v>
      </c>
      <c r="L13" s="124">
        <v>3</v>
      </c>
      <c r="M13" s="124">
        <v>3</v>
      </c>
      <c r="N13" s="124"/>
      <c r="O13" s="124"/>
      <c r="P13" s="126">
        <v>3</v>
      </c>
      <c r="Q13" s="142">
        <f t="shared" si="2"/>
        <v>11</v>
      </c>
      <c r="R13" s="124">
        <v>1</v>
      </c>
      <c r="S13" s="124">
        <v>2</v>
      </c>
      <c r="T13" s="124">
        <v>8</v>
      </c>
      <c r="U13" s="125">
        <v>21</v>
      </c>
      <c r="V13" s="148">
        <f t="shared" si="3"/>
        <v>0</v>
      </c>
      <c r="W13" s="124"/>
      <c r="X13" s="124"/>
      <c r="Y13" s="125"/>
      <c r="Z13" s="142">
        <f t="shared" si="4"/>
        <v>3</v>
      </c>
      <c r="AA13" s="124"/>
      <c r="AB13" s="124"/>
      <c r="AC13" s="126">
        <v>3</v>
      </c>
      <c r="AD13" s="127">
        <v>634</v>
      </c>
      <c r="AE13" s="124">
        <v>165</v>
      </c>
      <c r="AF13" s="128">
        <v>6</v>
      </c>
      <c r="AG13" s="160">
        <f t="shared" si="6"/>
        <v>41549</v>
      </c>
      <c r="AH13" s="129">
        <f t="shared" si="5"/>
        <v>39244</v>
      </c>
      <c r="AI13" s="129">
        <v>26777</v>
      </c>
      <c r="AJ13" s="129">
        <v>12467</v>
      </c>
      <c r="AK13" s="129"/>
      <c r="AL13" s="129">
        <v>1684</v>
      </c>
      <c r="AM13" s="129"/>
      <c r="AN13" s="341">
        <v>621</v>
      </c>
      <c r="AO13" s="182"/>
    </row>
    <row r="14" spans="2:41" ht="25.5" customHeight="1">
      <c r="B14" s="954" t="s">
        <v>66</v>
      </c>
      <c r="C14" s="955"/>
      <c r="D14" s="142">
        <f t="shared" si="0"/>
        <v>26</v>
      </c>
      <c r="E14" s="124">
        <v>10</v>
      </c>
      <c r="F14" s="124">
        <v>1</v>
      </c>
      <c r="G14" s="124">
        <v>5</v>
      </c>
      <c r="H14" s="124">
        <v>1</v>
      </c>
      <c r="I14" s="125">
        <v>9</v>
      </c>
      <c r="J14" s="148">
        <f>SUM(K14:P14)</f>
        <v>18</v>
      </c>
      <c r="K14" s="124">
        <v>6</v>
      </c>
      <c r="L14" s="124"/>
      <c r="M14" s="124">
        <v>1</v>
      </c>
      <c r="N14" s="124">
        <v>7</v>
      </c>
      <c r="O14" s="124">
        <v>1</v>
      </c>
      <c r="P14" s="126">
        <v>3</v>
      </c>
      <c r="Q14" s="142">
        <f t="shared" si="2"/>
        <v>16</v>
      </c>
      <c r="R14" s="124">
        <v>6</v>
      </c>
      <c r="S14" s="124">
        <v>1</v>
      </c>
      <c r="T14" s="124">
        <v>9</v>
      </c>
      <c r="U14" s="125">
        <v>37</v>
      </c>
      <c r="V14" s="148">
        <f t="shared" si="3"/>
        <v>3</v>
      </c>
      <c r="W14" s="124"/>
      <c r="X14" s="124"/>
      <c r="Y14" s="125">
        <v>3</v>
      </c>
      <c r="Z14" s="142">
        <f t="shared" si="4"/>
        <v>7</v>
      </c>
      <c r="AA14" s="124"/>
      <c r="AB14" s="124"/>
      <c r="AC14" s="126">
        <v>7</v>
      </c>
      <c r="AD14" s="127">
        <v>1092</v>
      </c>
      <c r="AE14" s="124">
        <v>171</v>
      </c>
      <c r="AF14" s="128">
        <v>3</v>
      </c>
      <c r="AG14" s="160">
        <f t="shared" si="6"/>
        <v>33246</v>
      </c>
      <c r="AH14" s="129">
        <f t="shared" si="5"/>
        <v>32295</v>
      </c>
      <c r="AI14" s="129">
        <v>19921</v>
      </c>
      <c r="AJ14" s="129">
        <v>12374</v>
      </c>
      <c r="AK14" s="129"/>
      <c r="AL14" s="129">
        <v>788</v>
      </c>
      <c r="AM14" s="129"/>
      <c r="AN14" s="341">
        <v>163</v>
      </c>
      <c r="AO14" s="182"/>
    </row>
    <row r="15" spans="2:41" ht="25.5" customHeight="1">
      <c r="B15" s="954" t="s">
        <v>67</v>
      </c>
      <c r="C15" s="955"/>
      <c r="D15" s="142">
        <f t="shared" si="0"/>
        <v>18</v>
      </c>
      <c r="E15" s="124">
        <v>9</v>
      </c>
      <c r="F15" s="124"/>
      <c r="G15" s="124">
        <v>3</v>
      </c>
      <c r="H15" s="124">
        <v>1</v>
      </c>
      <c r="I15" s="125">
        <v>5</v>
      </c>
      <c r="J15" s="148">
        <f>SUM(K15:P15)</f>
        <v>7</v>
      </c>
      <c r="K15" s="124">
        <v>4</v>
      </c>
      <c r="L15" s="124"/>
      <c r="M15" s="124">
        <v>1</v>
      </c>
      <c r="N15" s="124">
        <v>2</v>
      </c>
      <c r="O15" s="124"/>
      <c r="P15" s="126"/>
      <c r="Q15" s="142">
        <f t="shared" si="2"/>
        <v>6</v>
      </c>
      <c r="R15" s="124">
        <v>2</v>
      </c>
      <c r="S15" s="124"/>
      <c r="T15" s="124">
        <v>4</v>
      </c>
      <c r="U15" s="125">
        <v>11</v>
      </c>
      <c r="V15" s="148">
        <f t="shared" si="3"/>
        <v>0</v>
      </c>
      <c r="W15" s="124"/>
      <c r="X15" s="124"/>
      <c r="Y15" s="125"/>
      <c r="Z15" s="142">
        <f t="shared" si="4"/>
        <v>5</v>
      </c>
      <c r="AA15" s="124"/>
      <c r="AB15" s="124"/>
      <c r="AC15" s="126">
        <v>5</v>
      </c>
      <c r="AD15" s="127">
        <v>208</v>
      </c>
      <c r="AE15" s="124">
        <v>12</v>
      </c>
      <c r="AF15" s="128"/>
      <c r="AG15" s="160">
        <f t="shared" si="6"/>
        <v>6925</v>
      </c>
      <c r="AH15" s="129">
        <f t="shared" si="5"/>
        <v>6616</v>
      </c>
      <c r="AI15" s="129">
        <v>6415</v>
      </c>
      <c r="AJ15" s="129">
        <v>201</v>
      </c>
      <c r="AK15" s="129">
        <v>70</v>
      </c>
      <c r="AL15" s="129">
        <v>169</v>
      </c>
      <c r="AM15" s="129"/>
      <c r="AN15" s="341">
        <v>70</v>
      </c>
      <c r="AO15" s="182"/>
    </row>
    <row r="16" spans="2:41" ht="25.5" customHeight="1">
      <c r="B16" s="949" t="s">
        <v>68</v>
      </c>
      <c r="C16" s="950"/>
      <c r="D16" s="143">
        <f t="shared" si="0"/>
        <v>33</v>
      </c>
      <c r="E16" s="130">
        <v>20</v>
      </c>
      <c r="F16" s="130">
        <v>3</v>
      </c>
      <c r="G16" s="130"/>
      <c r="H16" s="130"/>
      <c r="I16" s="131">
        <v>10</v>
      </c>
      <c r="J16" s="149">
        <f>SUM(K16:P16)</f>
        <v>29</v>
      </c>
      <c r="K16" s="130">
        <v>9</v>
      </c>
      <c r="L16" s="130"/>
      <c r="M16" s="130"/>
      <c r="N16" s="130">
        <v>6</v>
      </c>
      <c r="O16" s="130">
        <v>4</v>
      </c>
      <c r="P16" s="132">
        <v>10</v>
      </c>
      <c r="Q16" s="143">
        <f t="shared" si="2"/>
        <v>22</v>
      </c>
      <c r="R16" s="130">
        <v>12</v>
      </c>
      <c r="S16" s="130">
        <v>1</v>
      </c>
      <c r="T16" s="130">
        <v>9</v>
      </c>
      <c r="U16" s="131">
        <v>44</v>
      </c>
      <c r="V16" s="149">
        <f t="shared" si="3"/>
        <v>3</v>
      </c>
      <c r="W16" s="130"/>
      <c r="X16" s="130"/>
      <c r="Y16" s="131">
        <v>3</v>
      </c>
      <c r="Z16" s="143">
        <f t="shared" si="4"/>
        <v>14</v>
      </c>
      <c r="AA16" s="130"/>
      <c r="AB16" s="130">
        <v>1</v>
      </c>
      <c r="AC16" s="132">
        <v>13</v>
      </c>
      <c r="AD16" s="133">
        <v>1750</v>
      </c>
      <c r="AE16" s="130">
        <v>202</v>
      </c>
      <c r="AF16" s="134">
        <v>9</v>
      </c>
      <c r="AG16" s="161">
        <f t="shared" si="6"/>
        <v>75539</v>
      </c>
      <c r="AH16" s="139">
        <f t="shared" si="5"/>
        <v>75059</v>
      </c>
      <c r="AI16" s="135">
        <v>38087</v>
      </c>
      <c r="AJ16" s="135">
        <v>36972</v>
      </c>
      <c r="AK16" s="135">
        <v>1</v>
      </c>
      <c r="AL16" s="135"/>
      <c r="AM16" s="135"/>
      <c r="AN16" s="342">
        <v>479</v>
      </c>
      <c r="AO16" s="183"/>
    </row>
    <row r="17" spans="2:41" ht="25.5" customHeight="1" thickBot="1">
      <c r="B17" s="951" t="s">
        <v>379</v>
      </c>
      <c r="C17" s="952"/>
      <c r="D17" s="144">
        <f t="shared" si="0"/>
        <v>401</v>
      </c>
      <c r="E17" s="153">
        <f aca="true" t="shared" si="7" ref="E17:Y17">SUM(E5:E16)</f>
        <v>179</v>
      </c>
      <c r="F17" s="153">
        <f t="shared" si="7"/>
        <v>35</v>
      </c>
      <c r="G17" s="153">
        <f t="shared" si="7"/>
        <v>27</v>
      </c>
      <c r="H17" s="153">
        <f t="shared" si="7"/>
        <v>4</v>
      </c>
      <c r="I17" s="154">
        <f t="shared" si="7"/>
        <v>156</v>
      </c>
      <c r="J17" s="150">
        <f>SUM(J5:J16)</f>
        <v>208</v>
      </c>
      <c r="K17" s="153">
        <f t="shared" si="7"/>
        <v>56</v>
      </c>
      <c r="L17" s="153">
        <f t="shared" si="7"/>
        <v>13</v>
      </c>
      <c r="M17" s="153">
        <f t="shared" si="7"/>
        <v>45</v>
      </c>
      <c r="N17" s="153">
        <f>SUM(N5:N16)</f>
        <v>34</v>
      </c>
      <c r="O17" s="153">
        <f t="shared" si="7"/>
        <v>10</v>
      </c>
      <c r="P17" s="150">
        <f t="shared" si="7"/>
        <v>50</v>
      </c>
      <c r="Q17" s="144">
        <f>SUM(Q5:Q16)</f>
        <v>188</v>
      </c>
      <c r="R17" s="153">
        <f>SUM(R5:R16)</f>
        <v>57</v>
      </c>
      <c r="S17" s="153">
        <f>SUM(S5:S16)</f>
        <v>11</v>
      </c>
      <c r="T17" s="153">
        <f>SUM(T5:T16)</f>
        <v>120</v>
      </c>
      <c r="U17" s="154">
        <f>SUM(U5:U16)</f>
        <v>389</v>
      </c>
      <c r="V17" s="150">
        <f t="shared" si="7"/>
        <v>19</v>
      </c>
      <c r="W17" s="153">
        <f t="shared" si="7"/>
        <v>0</v>
      </c>
      <c r="X17" s="153">
        <f t="shared" si="7"/>
        <v>0</v>
      </c>
      <c r="Y17" s="154">
        <f t="shared" si="7"/>
        <v>19</v>
      </c>
      <c r="Z17" s="144">
        <f aca="true" t="shared" si="8" ref="Z17:AO17">SUM(Z5:Z16)</f>
        <v>58</v>
      </c>
      <c r="AA17" s="153">
        <f t="shared" si="8"/>
        <v>1</v>
      </c>
      <c r="AB17" s="153">
        <f t="shared" si="8"/>
        <v>4</v>
      </c>
      <c r="AC17" s="150">
        <f t="shared" si="8"/>
        <v>53</v>
      </c>
      <c r="AD17" s="155">
        <f t="shared" si="8"/>
        <v>9801</v>
      </c>
      <c r="AE17" s="158">
        <f t="shared" si="8"/>
        <v>1120</v>
      </c>
      <c r="AF17" s="156">
        <f t="shared" si="8"/>
        <v>410</v>
      </c>
      <c r="AG17" s="157">
        <f t="shared" si="8"/>
        <v>499757</v>
      </c>
      <c r="AH17" s="158">
        <f>SUM(AH5:AH16)</f>
        <v>484018</v>
      </c>
      <c r="AI17" s="158">
        <f t="shared" si="8"/>
        <v>325363</v>
      </c>
      <c r="AJ17" s="158">
        <f t="shared" si="8"/>
        <v>158655</v>
      </c>
      <c r="AK17" s="158">
        <f t="shared" si="8"/>
        <v>1039</v>
      </c>
      <c r="AL17" s="158">
        <f t="shared" si="8"/>
        <v>12009</v>
      </c>
      <c r="AM17" s="158">
        <f t="shared" si="8"/>
        <v>37</v>
      </c>
      <c r="AN17" s="157">
        <f t="shared" si="8"/>
        <v>2654</v>
      </c>
      <c r="AO17" s="346">
        <f t="shared" si="8"/>
        <v>0</v>
      </c>
    </row>
    <row r="18" spans="2:41" ht="25.5" customHeight="1" thickTop="1">
      <c r="B18" s="964" t="s">
        <v>369</v>
      </c>
      <c r="C18" s="965"/>
      <c r="D18" s="298">
        <v>303</v>
      </c>
      <c r="E18" s="299">
        <v>178</v>
      </c>
      <c r="F18" s="299">
        <v>12</v>
      </c>
      <c r="G18" s="299">
        <v>31</v>
      </c>
      <c r="H18" s="299">
        <v>1</v>
      </c>
      <c r="I18" s="300">
        <v>81</v>
      </c>
      <c r="J18" s="301">
        <v>188</v>
      </c>
      <c r="K18" s="299">
        <v>57</v>
      </c>
      <c r="L18" s="299">
        <v>12</v>
      </c>
      <c r="M18" s="299">
        <v>58</v>
      </c>
      <c r="N18" s="299">
        <v>21</v>
      </c>
      <c r="O18" s="299">
        <v>9</v>
      </c>
      <c r="P18" s="302">
        <v>31</v>
      </c>
      <c r="Q18" s="298">
        <v>175</v>
      </c>
      <c r="R18" s="299">
        <v>42</v>
      </c>
      <c r="S18" s="299">
        <v>17</v>
      </c>
      <c r="T18" s="299">
        <v>116</v>
      </c>
      <c r="U18" s="300">
        <v>397</v>
      </c>
      <c r="V18" s="301">
        <v>15</v>
      </c>
      <c r="W18" s="299"/>
      <c r="X18" s="299"/>
      <c r="Y18" s="300">
        <v>15</v>
      </c>
      <c r="Z18" s="145">
        <v>38</v>
      </c>
      <c r="AA18" s="299">
        <v>2</v>
      </c>
      <c r="AB18" s="299"/>
      <c r="AC18" s="302">
        <v>36</v>
      </c>
      <c r="AD18" s="304">
        <v>9545</v>
      </c>
      <c r="AE18" s="305">
        <v>1194</v>
      </c>
      <c r="AF18" s="306">
        <v>124</v>
      </c>
      <c r="AG18" s="162">
        <v>428043</v>
      </c>
      <c r="AH18" s="305">
        <v>408368</v>
      </c>
      <c r="AI18" s="305">
        <v>285630</v>
      </c>
      <c r="AJ18" s="305">
        <v>122738</v>
      </c>
      <c r="AK18" s="305">
        <v>9084</v>
      </c>
      <c r="AL18" s="305">
        <v>6831</v>
      </c>
      <c r="AM18" s="305">
        <v>364</v>
      </c>
      <c r="AN18" s="343">
        <v>3363</v>
      </c>
      <c r="AO18" s="347">
        <v>33</v>
      </c>
    </row>
    <row r="19" spans="2:41" ht="25.5" customHeight="1">
      <c r="B19" s="963" t="s">
        <v>368</v>
      </c>
      <c r="C19" s="890"/>
      <c r="D19" s="307">
        <v>404</v>
      </c>
      <c r="E19" s="308">
        <v>189</v>
      </c>
      <c r="F19" s="308">
        <v>46</v>
      </c>
      <c r="G19" s="308">
        <v>20</v>
      </c>
      <c r="H19" s="308">
        <v>4</v>
      </c>
      <c r="I19" s="309">
        <v>145</v>
      </c>
      <c r="J19" s="310">
        <v>208</v>
      </c>
      <c r="K19" s="308">
        <v>60</v>
      </c>
      <c r="L19" s="308">
        <v>13</v>
      </c>
      <c r="M19" s="308">
        <v>57</v>
      </c>
      <c r="N19" s="308">
        <v>39</v>
      </c>
      <c r="O19" s="308">
        <v>7</v>
      </c>
      <c r="P19" s="309">
        <v>32</v>
      </c>
      <c r="Q19" s="307">
        <v>126</v>
      </c>
      <c r="R19" s="308">
        <v>37</v>
      </c>
      <c r="S19" s="308">
        <v>12</v>
      </c>
      <c r="T19" s="308">
        <v>77</v>
      </c>
      <c r="U19" s="309">
        <v>282</v>
      </c>
      <c r="V19" s="310">
        <v>14</v>
      </c>
      <c r="W19" s="308"/>
      <c r="X19" s="308"/>
      <c r="Y19" s="309">
        <v>14</v>
      </c>
      <c r="Z19" s="145">
        <v>47</v>
      </c>
      <c r="AA19" s="136"/>
      <c r="AB19" s="136">
        <v>5</v>
      </c>
      <c r="AC19" s="184">
        <v>42</v>
      </c>
      <c r="AD19" s="137">
        <v>8861</v>
      </c>
      <c r="AE19" s="178">
        <v>733</v>
      </c>
      <c r="AF19" s="138">
        <v>6079</v>
      </c>
      <c r="AG19" s="162">
        <v>487958</v>
      </c>
      <c r="AH19" s="139">
        <v>417761</v>
      </c>
      <c r="AI19" s="139">
        <v>278058</v>
      </c>
      <c r="AJ19" s="139">
        <v>139703</v>
      </c>
      <c r="AK19" s="139">
        <v>53647</v>
      </c>
      <c r="AL19" s="139">
        <v>8497</v>
      </c>
      <c r="AM19" s="139">
        <v>4086</v>
      </c>
      <c r="AN19" s="344">
        <v>3967</v>
      </c>
      <c r="AO19" s="185"/>
    </row>
    <row r="20" spans="2:41" ht="25.5" customHeight="1">
      <c r="B20" s="953" t="s">
        <v>361</v>
      </c>
      <c r="C20" s="800"/>
      <c r="D20" s="142">
        <v>315</v>
      </c>
      <c r="E20" s="179">
        <v>186</v>
      </c>
      <c r="F20" s="179">
        <v>22</v>
      </c>
      <c r="G20" s="179">
        <v>25</v>
      </c>
      <c r="H20" s="179">
        <v>1</v>
      </c>
      <c r="I20" s="186">
        <v>81</v>
      </c>
      <c r="J20" s="148">
        <v>202</v>
      </c>
      <c r="K20" s="179">
        <v>63</v>
      </c>
      <c r="L20" s="179">
        <v>17</v>
      </c>
      <c r="M20" s="179">
        <v>44</v>
      </c>
      <c r="N20" s="179">
        <v>40</v>
      </c>
      <c r="O20" s="179">
        <v>6</v>
      </c>
      <c r="P20" s="186">
        <v>32</v>
      </c>
      <c r="Q20" s="142">
        <v>158</v>
      </c>
      <c r="R20" s="179">
        <v>73</v>
      </c>
      <c r="S20" s="179">
        <v>11</v>
      </c>
      <c r="T20" s="179">
        <v>74</v>
      </c>
      <c r="U20" s="186">
        <v>314</v>
      </c>
      <c r="V20" s="148">
        <v>14</v>
      </c>
      <c r="W20" s="179"/>
      <c r="X20" s="179"/>
      <c r="Y20" s="186">
        <v>14</v>
      </c>
      <c r="Z20" s="145">
        <v>38</v>
      </c>
      <c r="AA20" s="136">
        <v>4</v>
      </c>
      <c r="AB20" s="136">
        <v>3</v>
      </c>
      <c r="AC20" s="184">
        <v>31</v>
      </c>
      <c r="AD20" s="137">
        <v>12644</v>
      </c>
      <c r="AE20" s="178">
        <v>1596</v>
      </c>
      <c r="AF20" s="138">
        <v>194</v>
      </c>
      <c r="AG20" s="162">
        <v>571500</v>
      </c>
      <c r="AH20" s="139">
        <v>555289</v>
      </c>
      <c r="AI20" s="139">
        <v>422010</v>
      </c>
      <c r="AJ20" s="139">
        <v>133279</v>
      </c>
      <c r="AK20" s="139">
        <v>173</v>
      </c>
      <c r="AL20" s="139">
        <v>12445</v>
      </c>
      <c r="AM20" s="139">
        <v>60</v>
      </c>
      <c r="AN20" s="344">
        <v>3533</v>
      </c>
      <c r="AO20" s="185"/>
    </row>
    <row r="21" spans="2:41" ht="25.5" customHeight="1">
      <c r="B21" s="963" t="s">
        <v>359</v>
      </c>
      <c r="C21" s="890"/>
      <c r="D21" s="145">
        <v>398</v>
      </c>
      <c r="E21" s="179">
        <v>186</v>
      </c>
      <c r="F21" s="179">
        <v>22</v>
      </c>
      <c r="G21" s="179">
        <v>25</v>
      </c>
      <c r="H21" s="179">
        <v>1</v>
      </c>
      <c r="I21" s="186">
        <v>81</v>
      </c>
      <c r="J21" s="151">
        <v>241</v>
      </c>
      <c r="K21" s="179">
        <v>67</v>
      </c>
      <c r="L21" s="179">
        <v>16</v>
      </c>
      <c r="M21" s="179">
        <v>60</v>
      </c>
      <c r="N21" s="179">
        <v>62</v>
      </c>
      <c r="O21" s="179">
        <v>4</v>
      </c>
      <c r="P21" s="186">
        <v>32</v>
      </c>
      <c r="Q21" s="145">
        <v>205</v>
      </c>
      <c r="R21" s="179">
        <v>77</v>
      </c>
      <c r="S21" s="179">
        <v>18</v>
      </c>
      <c r="T21" s="179">
        <v>110</v>
      </c>
      <c r="U21" s="186">
        <v>445</v>
      </c>
      <c r="V21" s="151">
        <v>19</v>
      </c>
      <c r="W21" s="179"/>
      <c r="X21" s="179"/>
      <c r="Y21" s="186">
        <v>19</v>
      </c>
      <c r="Z21" s="145">
        <v>61</v>
      </c>
      <c r="AA21" s="124">
        <v>2</v>
      </c>
      <c r="AB21" s="124">
        <v>3</v>
      </c>
      <c r="AC21" s="187">
        <v>56</v>
      </c>
      <c r="AD21" s="137">
        <v>11376</v>
      </c>
      <c r="AE21" s="178">
        <v>1873</v>
      </c>
      <c r="AF21" s="138">
        <v>2304</v>
      </c>
      <c r="AG21" s="162">
        <v>1500369</v>
      </c>
      <c r="AH21" s="129">
        <v>1490261</v>
      </c>
      <c r="AI21" s="129">
        <v>1252236</v>
      </c>
      <c r="AJ21" s="129">
        <v>238025</v>
      </c>
      <c r="AK21" s="129">
        <v>1210</v>
      </c>
      <c r="AL21" s="129">
        <v>3380</v>
      </c>
      <c r="AM21" s="129">
        <v>450</v>
      </c>
      <c r="AN21" s="341">
        <v>4231</v>
      </c>
      <c r="AO21" s="182">
        <v>837</v>
      </c>
    </row>
    <row r="22" spans="2:41" ht="25.5" customHeight="1">
      <c r="B22" s="953" t="s">
        <v>350</v>
      </c>
      <c r="C22" s="800"/>
      <c r="D22" s="142">
        <v>420</v>
      </c>
      <c r="E22" s="179">
        <v>228</v>
      </c>
      <c r="F22" s="179">
        <v>27</v>
      </c>
      <c r="G22" s="179">
        <v>28</v>
      </c>
      <c r="H22" s="179">
        <v>2</v>
      </c>
      <c r="I22" s="186">
        <v>113</v>
      </c>
      <c r="J22" s="148">
        <v>222</v>
      </c>
      <c r="K22" s="179">
        <v>64</v>
      </c>
      <c r="L22" s="179">
        <v>18</v>
      </c>
      <c r="M22" s="179">
        <v>52</v>
      </c>
      <c r="N22" s="179">
        <v>47</v>
      </c>
      <c r="O22" s="179">
        <v>8</v>
      </c>
      <c r="P22" s="186">
        <v>33</v>
      </c>
      <c r="Q22" s="142">
        <v>188</v>
      </c>
      <c r="R22" s="179">
        <v>58</v>
      </c>
      <c r="S22" s="179">
        <v>10</v>
      </c>
      <c r="T22" s="179">
        <v>120</v>
      </c>
      <c r="U22" s="186">
        <v>429</v>
      </c>
      <c r="V22" s="148">
        <v>16</v>
      </c>
      <c r="W22" s="179"/>
      <c r="X22" s="179"/>
      <c r="Y22" s="186">
        <v>16</v>
      </c>
      <c r="Z22" s="145">
        <v>71</v>
      </c>
      <c r="AA22" s="124">
        <v>2</v>
      </c>
      <c r="AB22" s="124">
        <v>4</v>
      </c>
      <c r="AC22" s="187">
        <v>65</v>
      </c>
      <c r="AD22" s="137">
        <v>10106</v>
      </c>
      <c r="AE22" s="178">
        <v>1722</v>
      </c>
      <c r="AF22" s="138">
        <v>632</v>
      </c>
      <c r="AG22" s="162">
        <v>516768</v>
      </c>
      <c r="AH22" s="129">
        <v>485836</v>
      </c>
      <c r="AI22" s="129">
        <v>364852</v>
      </c>
      <c r="AJ22" s="129">
        <v>120984</v>
      </c>
      <c r="AK22" s="129">
        <v>121</v>
      </c>
      <c r="AL22" s="129">
        <v>13948</v>
      </c>
      <c r="AM22" s="129">
        <v>5707</v>
      </c>
      <c r="AN22" s="341">
        <v>9808</v>
      </c>
      <c r="AO22" s="182">
        <v>1348</v>
      </c>
    </row>
    <row r="23" spans="2:41" ht="25.5" customHeight="1">
      <c r="B23" s="963" t="s">
        <v>333</v>
      </c>
      <c r="C23" s="890"/>
      <c r="D23" s="145">
        <v>435</v>
      </c>
      <c r="E23" s="179">
        <v>223</v>
      </c>
      <c r="F23" s="179">
        <v>33</v>
      </c>
      <c r="G23" s="179">
        <v>36</v>
      </c>
      <c r="H23" s="179">
        <v>5</v>
      </c>
      <c r="I23" s="186">
        <v>123</v>
      </c>
      <c r="J23" s="151">
        <v>257</v>
      </c>
      <c r="K23" s="179">
        <v>76</v>
      </c>
      <c r="L23" s="179">
        <v>16</v>
      </c>
      <c r="M23" s="179">
        <v>76</v>
      </c>
      <c r="N23" s="179">
        <v>48</v>
      </c>
      <c r="O23" s="179">
        <v>4</v>
      </c>
      <c r="P23" s="186">
        <v>37</v>
      </c>
      <c r="Q23" s="145">
        <v>232</v>
      </c>
      <c r="R23" s="179">
        <v>69</v>
      </c>
      <c r="S23" s="179">
        <v>13</v>
      </c>
      <c r="T23" s="179">
        <v>150</v>
      </c>
      <c r="U23" s="186">
        <v>523</v>
      </c>
      <c r="V23" s="151">
        <v>17</v>
      </c>
      <c r="W23" s="179"/>
      <c r="X23" s="179"/>
      <c r="Y23" s="186">
        <v>17</v>
      </c>
      <c r="Z23" s="145">
        <v>40</v>
      </c>
      <c r="AA23" s="124"/>
      <c r="AB23" s="124">
        <v>5</v>
      </c>
      <c r="AC23" s="187">
        <v>35</v>
      </c>
      <c r="AD23" s="137">
        <v>11618</v>
      </c>
      <c r="AE23" s="178">
        <v>2114</v>
      </c>
      <c r="AF23" s="138">
        <v>185</v>
      </c>
      <c r="AG23" s="162">
        <v>682595</v>
      </c>
      <c r="AH23" s="129">
        <v>661282</v>
      </c>
      <c r="AI23" s="129">
        <v>483188</v>
      </c>
      <c r="AJ23" s="129">
        <v>178094</v>
      </c>
      <c r="AK23" s="129">
        <v>464</v>
      </c>
      <c r="AL23" s="129">
        <v>6054</v>
      </c>
      <c r="AM23" s="129">
        <v>10261</v>
      </c>
      <c r="AN23" s="341">
        <v>4084</v>
      </c>
      <c r="AO23" s="182">
        <v>450</v>
      </c>
    </row>
    <row r="24" spans="2:41" ht="25.5" customHeight="1">
      <c r="B24" s="953" t="s">
        <v>249</v>
      </c>
      <c r="C24" s="800"/>
      <c r="D24" s="145">
        <v>437</v>
      </c>
      <c r="E24" s="124">
        <v>260</v>
      </c>
      <c r="F24" s="124">
        <v>23</v>
      </c>
      <c r="G24" s="124">
        <v>30</v>
      </c>
      <c r="H24" s="124">
        <v>4</v>
      </c>
      <c r="I24" s="187">
        <v>118</v>
      </c>
      <c r="J24" s="151">
        <v>325</v>
      </c>
      <c r="K24" s="124">
        <v>85</v>
      </c>
      <c r="L24" s="124">
        <v>22</v>
      </c>
      <c r="M24" s="124">
        <v>67</v>
      </c>
      <c r="N24" s="124">
        <v>59</v>
      </c>
      <c r="O24" s="124">
        <v>10</v>
      </c>
      <c r="P24" s="187">
        <v>82</v>
      </c>
      <c r="Q24" s="145">
        <v>274</v>
      </c>
      <c r="R24" s="124">
        <v>91</v>
      </c>
      <c r="S24" s="124">
        <v>26</v>
      </c>
      <c r="T24" s="124">
        <v>157</v>
      </c>
      <c r="U24" s="187">
        <v>623</v>
      </c>
      <c r="V24" s="151">
        <v>14</v>
      </c>
      <c r="W24" s="124"/>
      <c r="X24" s="124"/>
      <c r="Y24" s="187">
        <v>14</v>
      </c>
      <c r="Z24" s="142">
        <v>54</v>
      </c>
      <c r="AA24" s="124">
        <v>7</v>
      </c>
      <c r="AB24" s="124">
        <v>8</v>
      </c>
      <c r="AC24" s="187">
        <v>39</v>
      </c>
      <c r="AD24" s="137">
        <v>16822</v>
      </c>
      <c r="AE24" s="178">
        <v>1280</v>
      </c>
      <c r="AF24" s="138">
        <v>759</v>
      </c>
      <c r="AG24" s="160">
        <v>1027345</v>
      </c>
      <c r="AH24" s="129">
        <v>943534</v>
      </c>
      <c r="AI24" s="129">
        <v>582782</v>
      </c>
      <c r="AJ24" s="129">
        <v>360752</v>
      </c>
      <c r="AK24" s="129">
        <v>46990</v>
      </c>
      <c r="AL24" s="129">
        <v>16485</v>
      </c>
      <c r="AM24" s="129">
        <v>9862</v>
      </c>
      <c r="AN24" s="341">
        <v>10474</v>
      </c>
      <c r="AO24" s="182"/>
    </row>
    <row r="25" spans="2:41" ht="25.5" customHeight="1">
      <c r="B25" s="963" t="s">
        <v>100</v>
      </c>
      <c r="C25" s="890"/>
      <c r="D25" s="142">
        <v>471</v>
      </c>
      <c r="E25" s="124">
        <v>263</v>
      </c>
      <c r="F25" s="124">
        <v>34</v>
      </c>
      <c r="G25" s="124">
        <v>33</v>
      </c>
      <c r="H25" s="124">
        <v>2</v>
      </c>
      <c r="I25" s="187">
        <v>105</v>
      </c>
      <c r="J25" s="148">
        <v>252</v>
      </c>
      <c r="K25" s="124">
        <v>87</v>
      </c>
      <c r="L25" s="124">
        <v>11</v>
      </c>
      <c r="M25" s="124">
        <v>59</v>
      </c>
      <c r="N25" s="124">
        <v>45</v>
      </c>
      <c r="O25" s="124">
        <v>10</v>
      </c>
      <c r="P25" s="187">
        <v>40</v>
      </c>
      <c r="Q25" s="142">
        <v>218</v>
      </c>
      <c r="R25" s="124">
        <v>71</v>
      </c>
      <c r="S25" s="124">
        <v>12</v>
      </c>
      <c r="T25" s="124">
        <v>135</v>
      </c>
      <c r="U25" s="187">
        <v>501</v>
      </c>
      <c r="V25" s="148">
        <v>27</v>
      </c>
      <c r="W25" s="124"/>
      <c r="X25" s="124"/>
      <c r="Y25" s="187">
        <v>27</v>
      </c>
      <c r="Z25" s="142">
        <v>63</v>
      </c>
      <c r="AA25" s="124">
        <v>4</v>
      </c>
      <c r="AB25" s="124">
        <v>5</v>
      </c>
      <c r="AC25" s="187">
        <v>54</v>
      </c>
      <c r="AD25" s="127">
        <v>12210</v>
      </c>
      <c r="AE25" s="180">
        <v>1661</v>
      </c>
      <c r="AF25" s="128">
        <v>4770</v>
      </c>
      <c r="AG25" s="160">
        <v>814889</v>
      </c>
      <c r="AH25" s="129">
        <v>759524</v>
      </c>
      <c r="AI25" s="129">
        <v>497396</v>
      </c>
      <c r="AJ25" s="129">
        <v>262128</v>
      </c>
      <c r="AK25" s="129">
        <v>39600</v>
      </c>
      <c r="AL25" s="129">
        <v>9239</v>
      </c>
      <c r="AM25" s="129">
        <v>743</v>
      </c>
      <c r="AN25" s="341">
        <v>5783</v>
      </c>
      <c r="AO25" s="182"/>
    </row>
    <row r="26" spans="2:41" ht="25.5" customHeight="1">
      <c r="B26" s="966" t="s">
        <v>97</v>
      </c>
      <c r="C26" s="967"/>
      <c r="D26" s="146">
        <v>503</v>
      </c>
      <c r="E26" s="140">
        <v>240</v>
      </c>
      <c r="F26" s="140">
        <v>40</v>
      </c>
      <c r="G26" s="140">
        <v>54</v>
      </c>
      <c r="H26" s="140">
        <v>2</v>
      </c>
      <c r="I26" s="188">
        <v>135</v>
      </c>
      <c r="J26" s="152">
        <v>311</v>
      </c>
      <c r="K26" s="140">
        <v>105</v>
      </c>
      <c r="L26" s="140">
        <v>19</v>
      </c>
      <c r="M26" s="140">
        <v>66</v>
      </c>
      <c r="N26" s="140">
        <v>66</v>
      </c>
      <c r="O26" s="140">
        <v>9</v>
      </c>
      <c r="P26" s="188">
        <v>46</v>
      </c>
      <c r="Q26" s="146">
        <v>233</v>
      </c>
      <c r="R26" s="140">
        <v>96</v>
      </c>
      <c r="S26" s="140">
        <v>15</v>
      </c>
      <c r="T26" s="140">
        <v>122</v>
      </c>
      <c r="U26" s="188">
        <v>711</v>
      </c>
      <c r="V26" s="152">
        <v>15</v>
      </c>
      <c r="W26" s="140"/>
      <c r="X26" s="140"/>
      <c r="Y26" s="188">
        <v>15</v>
      </c>
      <c r="Z26" s="357">
        <v>68</v>
      </c>
      <c r="AA26" s="140">
        <v>9</v>
      </c>
      <c r="AB26" s="140">
        <v>9</v>
      </c>
      <c r="AC26" s="188">
        <v>50</v>
      </c>
      <c r="AD26" s="189">
        <v>14241</v>
      </c>
      <c r="AE26" s="190">
        <v>1007</v>
      </c>
      <c r="AF26" s="191">
        <v>2870</v>
      </c>
      <c r="AG26" s="353">
        <v>934530</v>
      </c>
      <c r="AH26" s="192">
        <v>867247</v>
      </c>
      <c r="AI26" s="192">
        <v>617231</v>
      </c>
      <c r="AJ26" s="192">
        <v>250016</v>
      </c>
      <c r="AK26" s="192">
        <v>14456</v>
      </c>
      <c r="AL26" s="192">
        <v>14533</v>
      </c>
      <c r="AM26" s="192">
        <v>2291</v>
      </c>
      <c r="AN26" s="345">
        <v>35136</v>
      </c>
      <c r="AO26" s="193">
        <v>867</v>
      </c>
    </row>
    <row r="27" spans="2:32" ht="38.25" customHeight="1">
      <c r="B27" s="354"/>
      <c r="C27" s="354"/>
      <c r="AD27" s="173">
        <f>AVERAGE(AD17:AD26)</f>
        <v>11722.4</v>
      </c>
      <c r="AE27" s="173">
        <f>AVERAGE(AE17:AE26)</f>
        <v>1430</v>
      </c>
      <c r="AF27" s="173">
        <f>AVERAGE(AF17:AF26)</f>
        <v>1832.7</v>
      </c>
    </row>
    <row r="28" spans="32:33" s="89" customFormat="1" ht="15" customHeight="1">
      <c r="AF28" s="170"/>
      <c r="AG28" s="170"/>
    </row>
    <row r="29" s="89" customFormat="1" ht="15" customHeight="1"/>
    <row r="30" s="89" customFormat="1" ht="15" customHeight="1"/>
    <row r="31" s="89" customFormat="1" ht="15" customHeight="1"/>
    <row r="32" s="89" customFormat="1" ht="15" customHeight="1"/>
    <row r="33" s="89" customFormat="1" ht="15" customHeight="1"/>
    <row r="34" s="89" customFormat="1" ht="15" customHeight="1"/>
    <row r="35" s="89" customFormat="1" ht="15" customHeight="1"/>
    <row r="36" s="89" customFormat="1" ht="15" customHeight="1"/>
  </sheetData>
  <sheetProtection/>
  <mergeCells count="62">
    <mergeCell ref="B7:C7"/>
    <mergeCell ref="B8:C8"/>
    <mergeCell ref="B14:C14"/>
    <mergeCell ref="B13:C13"/>
    <mergeCell ref="B9:C9"/>
    <mergeCell ref="B10:C10"/>
    <mergeCell ref="B11:C11"/>
    <mergeCell ref="B12:C12"/>
    <mergeCell ref="S3:S4"/>
    <mergeCell ref="T3:T4"/>
    <mergeCell ref="B2:C4"/>
    <mergeCell ref="B6:C6"/>
    <mergeCell ref="D2:I2"/>
    <mergeCell ref="E3:E4"/>
    <mergeCell ref="F3:F4"/>
    <mergeCell ref="G3:G4"/>
    <mergeCell ref="H3:H4"/>
    <mergeCell ref="I3:I4"/>
    <mergeCell ref="AM3:AM4"/>
    <mergeCell ref="Z2:AC2"/>
    <mergeCell ref="Z3:Z4"/>
    <mergeCell ref="AA3:AA4"/>
    <mergeCell ref="AB3:AB4"/>
    <mergeCell ref="AC3:AC4"/>
    <mergeCell ref="Y3:Y4"/>
    <mergeCell ref="AO3:AO4"/>
    <mergeCell ref="AD2:AF2"/>
    <mergeCell ref="AD3:AE3"/>
    <mergeCell ref="AF3:AF4"/>
    <mergeCell ref="AH3:AJ3"/>
    <mergeCell ref="AG2:AO2"/>
    <mergeCell ref="AG3:AG4"/>
    <mergeCell ref="AK3:AK4"/>
    <mergeCell ref="AL3:AL4"/>
    <mergeCell ref="AN3:AN4"/>
    <mergeCell ref="K3:M3"/>
    <mergeCell ref="N3:P3"/>
    <mergeCell ref="B5:C5"/>
    <mergeCell ref="D3:D4"/>
    <mergeCell ref="U2:U4"/>
    <mergeCell ref="V2:Y2"/>
    <mergeCell ref="V3:V4"/>
    <mergeCell ref="W3:W4"/>
    <mergeCell ref="X3:X4"/>
    <mergeCell ref="B25:C25"/>
    <mergeCell ref="B19:C19"/>
    <mergeCell ref="B18:C18"/>
    <mergeCell ref="B26:C26"/>
    <mergeCell ref="B21:C21"/>
    <mergeCell ref="B22:C22"/>
    <mergeCell ref="B23:C23"/>
    <mergeCell ref="B24:C24"/>
    <mergeCell ref="I1:S1"/>
    <mergeCell ref="B16:C16"/>
    <mergeCell ref="B17:C17"/>
    <mergeCell ref="B20:C20"/>
    <mergeCell ref="B15:C15"/>
    <mergeCell ref="J2:P2"/>
    <mergeCell ref="J3:J4"/>
    <mergeCell ref="Q2:T2"/>
    <mergeCell ref="Q3:Q4"/>
    <mergeCell ref="R3:R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8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P48"/>
  <sheetViews>
    <sheetView zoomScale="110" zoomScaleNormal="110" zoomScalePageLayoutView="0" workbookViewId="0" topLeftCell="A1">
      <pane xSplit="3" ySplit="4" topLeftCell="D5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Z1" sqref="Z1:Z16384"/>
    </sheetView>
  </sheetViews>
  <sheetFormatPr defaultColWidth="3.59765625" defaultRowHeight="15" customHeight="1"/>
  <cols>
    <col min="1" max="1" width="1.203125" style="88" customWidth="1"/>
    <col min="2" max="2" width="5.59765625" style="6" customWidth="1"/>
    <col min="3" max="3" width="8.59765625" style="6" customWidth="1"/>
    <col min="4" max="5" width="3.59765625" style="88" customWidth="1"/>
    <col min="6" max="9" width="3.3984375" style="88" customWidth="1"/>
    <col min="10" max="21" width="3.59765625" style="88" customWidth="1"/>
    <col min="22" max="25" width="3.3984375" style="88" customWidth="1"/>
    <col min="26" max="29" width="3.59765625" style="88" customWidth="1"/>
    <col min="30" max="30" width="6" style="90" bestFit="1" customWidth="1"/>
    <col min="31" max="32" width="4.59765625" style="90" customWidth="1"/>
    <col min="33" max="34" width="8.3984375" style="90" bestFit="1" customWidth="1"/>
    <col min="35" max="35" width="8.19921875" style="90" bestFit="1" customWidth="1"/>
    <col min="36" max="36" width="8.3984375" style="90" bestFit="1" customWidth="1"/>
    <col min="37" max="37" width="6.3984375" style="90" customWidth="1"/>
    <col min="38" max="38" width="6.59765625" style="90" customWidth="1"/>
    <col min="39" max="39" width="5.09765625" style="90" customWidth="1"/>
    <col min="40" max="40" width="6.3984375" style="90" customWidth="1"/>
    <col min="41" max="41" width="4.59765625" style="174" customWidth="1"/>
    <col min="42" max="42" width="8" style="88" customWidth="1"/>
    <col min="43" max="16384" width="3.59765625" style="88" customWidth="1"/>
  </cols>
  <sheetData>
    <row r="1" spans="2:41" s="354" customFormat="1" ht="24" customHeight="1">
      <c r="B1" s="177" t="s">
        <v>85</v>
      </c>
      <c r="C1" s="197"/>
      <c r="I1" s="303"/>
      <c r="J1" s="258" t="s">
        <v>371</v>
      </c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3"/>
      <c r="AO1" s="544"/>
    </row>
    <row r="2" spans="2:41" s="354" customFormat="1" ht="15" customHeight="1">
      <c r="B2" s="795"/>
      <c r="C2" s="748"/>
      <c r="D2" s="1013" t="s">
        <v>69</v>
      </c>
      <c r="E2" s="1014"/>
      <c r="F2" s="1014"/>
      <c r="G2" s="1014"/>
      <c r="H2" s="1014"/>
      <c r="I2" s="1015"/>
      <c r="J2" s="1000" t="s">
        <v>70</v>
      </c>
      <c r="K2" s="1001"/>
      <c r="L2" s="1001"/>
      <c r="M2" s="1001"/>
      <c r="N2" s="1001"/>
      <c r="O2" s="1001"/>
      <c r="P2" s="1002"/>
      <c r="Q2" s="1000" t="s">
        <v>71</v>
      </c>
      <c r="R2" s="1001"/>
      <c r="S2" s="1001"/>
      <c r="T2" s="1005"/>
      <c r="U2" s="1003" t="s">
        <v>53</v>
      </c>
      <c r="V2" s="1000" t="s">
        <v>72</v>
      </c>
      <c r="W2" s="1001"/>
      <c r="X2" s="1001"/>
      <c r="Y2" s="1002"/>
      <c r="Z2" s="1000" t="s">
        <v>73</v>
      </c>
      <c r="AA2" s="1001"/>
      <c r="AB2" s="1001"/>
      <c r="AC2" s="1002"/>
      <c r="AD2" s="1006" t="s">
        <v>54</v>
      </c>
      <c r="AE2" s="1007"/>
      <c r="AF2" s="1008"/>
      <c r="AG2" s="1006" t="s">
        <v>93</v>
      </c>
      <c r="AH2" s="1007"/>
      <c r="AI2" s="1007"/>
      <c r="AJ2" s="1007"/>
      <c r="AK2" s="1007"/>
      <c r="AL2" s="1007"/>
      <c r="AM2" s="1007"/>
      <c r="AN2" s="1007"/>
      <c r="AO2" s="1008"/>
    </row>
    <row r="3" spans="2:41" s="354" customFormat="1" ht="15" customHeight="1">
      <c r="B3" s="796"/>
      <c r="C3" s="797"/>
      <c r="D3" s="1011" t="s">
        <v>37</v>
      </c>
      <c r="E3" s="1016" t="s">
        <v>42</v>
      </c>
      <c r="F3" s="1016" t="s">
        <v>43</v>
      </c>
      <c r="G3" s="1016" t="s">
        <v>44</v>
      </c>
      <c r="H3" s="1016" t="s">
        <v>45</v>
      </c>
      <c r="I3" s="1018" t="s">
        <v>1</v>
      </c>
      <c r="J3" s="1026" t="s">
        <v>37</v>
      </c>
      <c r="K3" s="1028" t="s">
        <v>90</v>
      </c>
      <c r="L3" s="1029"/>
      <c r="M3" s="1031"/>
      <c r="N3" s="1028" t="s">
        <v>351</v>
      </c>
      <c r="O3" s="1029"/>
      <c r="P3" s="1030"/>
      <c r="Q3" s="990" t="s">
        <v>37</v>
      </c>
      <c r="R3" s="988" t="s">
        <v>50</v>
      </c>
      <c r="S3" s="988" t="s">
        <v>51</v>
      </c>
      <c r="T3" s="988" t="s">
        <v>52</v>
      </c>
      <c r="U3" s="1004"/>
      <c r="V3" s="990" t="s">
        <v>37</v>
      </c>
      <c r="W3" s="988" t="s">
        <v>0</v>
      </c>
      <c r="X3" s="988" t="s">
        <v>2</v>
      </c>
      <c r="Y3" s="998" t="s">
        <v>1</v>
      </c>
      <c r="Z3" s="990" t="s">
        <v>37</v>
      </c>
      <c r="AA3" s="988" t="s">
        <v>0</v>
      </c>
      <c r="AB3" s="988" t="s">
        <v>2</v>
      </c>
      <c r="AC3" s="998" t="s">
        <v>1</v>
      </c>
      <c r="AD3" s="996" t="s">
        <v>88</v>
      </c>
      <c r="AE3" s="997"/>
      <c r="AF3" s="994" t="s">
        <v>55</v>
      </c>
      <c r="AG3" s="992" t="s">
        <v>36</v>
      </c>
      <c r="AH3" s="1020" t="s">
        <v>89</v>
      </c>
      <c r="AI3" s="1021"/>
      <c r="AJ3" s="997"/>
      <c r="AK3" s="1024" t="s">
        <v>43</v>
      </c>
      <c r="AL3" s="1024" t="s">
        <v>44</v>
      </c>
      <c r="AM3" s="1024" t="s">
        <v>45</v>
      </c>
      <c r="AN3" s="1024" t="s">
        <v>1</v>
      </c>
      <c r="AO3" s="994" t="s">
        <v>96</v>
      </c>
    </row>
    <row r="4" spans="2:41" s="354" customFormat="1" ht="34.5" customHeight="1">
      <c r="B4" s="749"/>
      <c r="C4" s="750"/>
      <c r="D4" s="1012"/>
      <c r="E4" s="1017"/>
      <c r="F4" s="1017"/>
      <c r="G4" s="1017"/>
      <c r="H4" s="1017"/>
      <c r="I4" s="1019"/>
      <c r="J4" s="1027"/>
      <c r="K4" s="643" t="s">
        <v>47</v>
      </c>
      <c r="L4" s="643" t="s">
        <v>48</v>
      </c>
      <c r="M4" s="643" t="s">
        <v>49</v>
      </c>
      <c r="N4" s="643" t="s">
        <v>47</v>
      </c>
      <c r="O4" s="643" t="s">
        <v>48</v>
      </c>
      <c r="P4" s="644" t="s">
        <v>49</v>
      </c>
      <c r="Q4" s="991"/>
      <c r="R4" s="989"/>
      <c r="S4" s="989"/>
      <c r="T4" s="989"/>
      <c r="U4" s="999"/>
      <c r="V4" s="991"/>
      <c r="W4" s="989"/>
      <c r="X4" s="989"/>
      <c r="Y4" s="999"/>
      <c r="Z4" s="991"/>
      <c r="AA4" s="989"/>
      <c r="AB4" s="989"/>
      <c r="AC4" s="999"/>
      <c r="AD4" s="645" t="s">
        <v>86</v>
      </c>
      <c r="AE4" s="646" t="s">
        <v>87</v>
      </c>
      <c r="AF4" s="995"/>
      <c r="AG4" s="993"/>
      <c r="AH4" s="647" t="s">
        <v>37</v>
      </c>
      <c r="AI4" s="648" t="s">
        <v>42</v>
      </c>
      <c r="AJ4" s="648" t="s">
        <v>56</v>
      </c>
      <c r="AK4" s="1025"/>
      <c r="AL4" s="1025"/>
      <c r="AM4" s="1025"/>
      <c r="AN4" s="1025"/>
      <c r="AO4" s="995"/>
    </row>
    <row r="5" spans="2:42" ht="15" customHeight="1">
      <c r="B5" s="1022" t="s">
        <v>92</v>
      </c>
      <c r="C5" s="1023"/>
      <c r="D5" s="2">
        <f>SUM(E5:I5)</f>
        <v>401</v>
      </c>
      <c r="E5" s="3">
        <f aca="true" t="shared" si="0" ref="E5:Y5">SUM(E14,E46,E47:E48)</f>
        <v>179</v>
      </c>
      <c r="F5" s="3">
        <f t="shared" si="0"/>
        <v>35</v>
      </c>
      <c r="G5" s="3">
        <f t="shared" si="0"/>
        <v>27</v>
      </c>
      <c r="H5" s="3">
        <f t="shared" si="0"/>
        <v>4</v>
      </c>
      <c r="I5" s="4">
        <f t="shared" si="0"/>
        <v>156</v>
      </c>
      <c r="J5" s="5">
        <f t="shared" si="0"/>
        <v>208</v>
      </c>
      <c r="K5" s="3">
        <f t="shared" si="0"/>
        <v>56</v>
      </c>
      <c r="L5" s="3">
        <f t="shared" si="0"/>
        <v>13</v>
      </c>
      <c r="M5" s="3">
        <f t="shared" si="0"/>
        <v>45</v>
      </c>
      <c r="N5" s="3">
        <f t="shared" si="0"/>
        <v>34</v>
      </c>
      <c r="O5" s="3">
        <f t="shared" si="0"/>
        <v>10</v>
      </c>
      <c r="P5" s="5">
        <f t="shared" si="0"/>
        <v>50</v>
      </c>
      <c r="Q5" s="2">
        <f t="shared" si="0"/>
        <v>188</v>
      </c>
      <c r="R5" s="3">
        <f t="shared" si="0"/>
        <v>57</v>
      </c>
      <c r="S5" s="3">
        <f t="shared" si="0"/>
        <v>11</v>
      </c>
      <c r="T5" s="3">
        <f t="shared" si="0"/>
        <v>120</v>
      </c>
      <c r="U5" s="4">
        <f t="shared" si="0"/>
        <v>389</v>
      </c>
      <c r="V5" s="5">
        <f t="shared" si="0"/>
        <v>19</v>
      </c>
      <c r="W5" s="3">
        <f t="shared" si="0"/>
        <v>0</v>
      </c>
      <c r="X5" s="3">
        <f t="shared" si="0"/>
        <v>0</v>
      </c>
      <c r="Y5" s="4">
        <f t="shared" si="0"/>
        <v>19</v>
      </c>
      <c r="Z5" s="2">
        <f aca="true" t="shared" si="1" ref="Z5:AF5">SUM(Z14,Z46,Z47:Z48)</f>
        <v>58</v>
      </c>
      <c r="AA5" s="3">
        <f t="shared" si="1"/>
        <v>1</v>
      </c>
      <c r="AB5" s="3">
        <f t="shared" si="1"/>
        <v>4</v>
      </c>
      <c r="AC5" s="5">
        <f t="shared" si="1"/>
        <v>53</v>
      </c>
      <c r="AD5" s="7">
        <f t="shared" si="1"/>
        <v>9801</v>
      </c>
      <c r="AE5" s="8">
        <f t="shared" si="1"/>
        <v>1120</v>
      </c>
      <c r="AF5" s="9">
        <f t="shared" si="1"/>
        <v>410</v>
      </c>
      <c r="AG5" s="175">
        <f>SUM(AI5:AO5)</f>
        <v>499757</v>
      </c>
      <c r="AH5" s="176">
        <f>SUM(AI5:AJ5)</f>
        <v>484018</v>
      </c>
      <c r="AI5" s="176">
        <f>SUM(AI14,AI46,AI47:AI48)</f>
        <v>325363</v>
      </c>
      <c r="AJ5" s="176">
        <f aca="true" t="shared" si="2" ref="AJ5:AO5">SUM(AJ14,AJ46,AJ47:AJ48)</f>
        <v>158655</v>
      </c>
      <c r="AK5" s="176">
        <f t="shared" si="2"/>
        <v>1039</v>
      </c>
      <c r="AL5" s="176">
        <f t="shared" si="2"/>
        <v>12009</v>
      </c>
      <c r="AM5" s="176">
        <f t="shared" si="2"/>
        <v>37</v>
      </c>
      <c r="AN5" s="175">
        <f t="shared" si="2"/>
        <v>2654</v>
      </c>
      <c r="AO5" s="323">
        <f t="shared" si="2"/>
        <v>0</v>
      </c>
      <c r="AP5" s="173"/>
    </row>
    <row r="6" spans="2:41" ht="15" customHeight="1">
      <c r="B6" s="678" t="s">
        <v>172</v>
      </c>
      <c r="C6" s="527" t="s">
        <v>3</v>
      </c>
      <c r="D6" s="10">
        <f>SUM(E6:I6)</f>
        <v>151</v>
      </c>
      <c r="E6" s="11">
        <v>88</v>
      </c>
      <c r="F6" s="11">
        <v>4</v>
      </c>
      <c r="G6" s="11">
        <v>6</v>
      </c>
      <c r="H6" s="11">
        <v>1</v>
      </c>
      <c r="I6" s="12">
        <v>52</v>
      </c>
      <c r="J6" s="13">
        <f>SUM(K6:P6)</f>
        <v>85</v>
      </c>
      <c r="K6" s="11">
        <v>15</v>
      </c>
      <c r="L6" s="11">
        <v>4</v>
      </c>
      <c r="M6" s="11">
        <v>26</v>
      </c>
      <c r="N6" s="11">
        <v>5</v>
      </c>
      <c r="O6" s="11">
        <v>8</v>
      </c>
      <c r="P6" s="13">
        <v>27</v>
      </c>
      <c r="Q6" s="10">
        <f>SUM(R6:T6)</f>
        <v>112</v>
      </c>
      <c r="R6" s="11">
        <v>24</v>
      </c>
      <c r="S6" s="11">
        <v>5</v>
      </c>
      <c r="T6" s="11">
        <v>83</v>
      </c>
      <c r="U6" s="12">
        <v>238</v>
      </c>
      <c r="V6" s="13">
        <f>SUM(W6:Y6)</f>
        <v>7</v>
      </c>
      <c r="W6" s="11"/>
      <c r="X6" s="11"/>
      <c r="Y6" s="12">
        <v>7</v>
      </c>
      <c r="Z6" s="10">
        <f>SUM(AA6:AC6)</f>
        <v>32</v>
      </c>
      <c r="AA6" s="11">
        <v>1</v>
      </c>
      <c r="AB6" s="11"/>
      <c r="AC6" s="13">
        <v>31</v>
      </c>
      <c r="AD6" s="14">
        <v>2628</v>
      </c>
      <c r="AE6" s="15">
        <v>852</v>
      </c>
      <c r="AF6" s="16">
        <v>35</v>
      </c>
      <c r="AG6" s="17">
        <f>SUM(AI6:AO6)</f>
        <v>147563</v>
      </c>
      <c r="AH6" s="15">
        <f aca="true" t="shared" si="3" ref="AH6:AH13">AI6+AJ6</f>
        <v>146640</v>
      </c>
      <c r="AI6" s="15">
        <v>88413</v>
      </c>
      <c r="AJ6" s="15">
        <v>58227</v>
      </c>
      <c r="AK6" s="15"/>
      <c r="AL6" s="15">
        <v>636</v>
      </c>
      <c r="AM6" s="15"/>
      <c r="AN6" s="17">
        <v>287</v>
      </c>
      <c r="AO6" s="324"/>
    </row>
    <row r="7" spans="2:42" ht="15" customHeight="1">
      <c r="B7" s="687"/>
      <c r="C7" s="528" t="s">
        <v>4</v>
      </c>
      <c r="D7" s="18">
        <f aca="true" t="shared" si="4" ref="D7:D13">SUM(E7:I7)</f>
        <v>11</v>
      </c>
      <c r="E7" s="19">
        <v>3</v>
      </c>
      <c r="F7" s="19">
        <v>1</v>
      </c>
      <c r="G7" s="19"/>
      <c r="H7" s="19"/>
      <c r="I7" s="20">
        <v>7</v>
      </c>
      <c r="J7" s="21">
        <f aca="true" t="shared" si="5" ref="J7:J13">SUM(K7:P7)</f>
        <v>3</v>
      </c>
      <c r="K7" s="19"/>
      <c r="L7" s="19"/>
      <c r="M7" s="19">
        <v>3</v>
      </c>
      <c r="N7" s="19"/>
      <c r="O7" s="19"/>
      <c r="P7" s="21"/>
      <c r="Q7" s="18">
        <f aca="true" t="shared" si="6" ref="Q7:Q13">SUM(R7:T7)</f>
        <v>2</v>
      </c>
      <c r="R7" s="19"/>
      <c r="S7" s="19"/>
      <c r="T7" s="19">
        <v>2</v>
      </c>
      <c r="U7" s="20">
        <v>5</v>
      </c>
      <c r="V7" s="21">
        <f aca="true" t="shared" si="7" ref="V7:V13">SUM(W7:Y7)</f>
        <v>0</v>
      </c>
      <c r="W7" s="19"/>
      <c r="X7" s="19"/>
      <c r="Y7" s="20"/>
      <c r="Z7" s="18">
        <f aca="true" t="shared" si="8" ref="Z7:Z13">SUM(AA7:AC7)</f>
        <v>0</v>
      </c>
      <c r="AA7" s="19"/>
      <c r="AB7" s="19"/>
      <c r="AC7" s="21"/>
      <c r="AD7" s="22">
        <v>3</v>
      </c>
      <c r="AE7" s="23">
        <v>4</v>
      </c>
      <c r="AF7" s="24">
        <v>4</v>
      </c>
      <c r="AG7" s="25">
        <f aca="true" t="shared" si="9" ref="AG7:AG47">SUM(AI7:AO7)</f>
        <v>50</v>
      </c>
      <c r="AH7" s="23"/>
      <c r="AI7" s="23">
        <v>15</v>
      </c>
      <c r="AJ7" s="23">
        <v>35</v>
      </c>
      <c r="AK7" s="23"/>
      <c r="AL7" s="23"/>
      <c r="AM7" s="23"/>
      <c r="AN7" s="25"/>
      <c r="AO7" s="325"/>
      <c r="AP7" s="173"/>
    </row>
    <row r="8" spans="2:41" ht="15" customHeight="1">
      <c r="B8" s="687"/>
      <c r="C8" s="528" t="s">
        <v>5</v>
      </c>
      <c r="D8" s="18">
        <f t="shared" si="4"/>
        <v>7</v>
      </c>
      <c r="E8" s="19">
        <v>3</v>
      </c>
      <c r="F8" s="19"/>
      <c r="G8" s="19"/>
      <c r="H8" s="19"/>
      <c r="I8" s="20">
        <v>4</v>
      </c>
      <c r="J8" s="21">
        <f>SUM(K8:P8)</f>
        <v>4</v>
      </c>
      <c r="K8" s="19">
        <v>2</v>
      </c>
      <c r="L8" s="19">
        <v>1</v>
      </c>
      <c r="M8" s="19"/>
      <c r="N8" s="19"/>
      <c r="O8" s="19"/>
      <c r="P8" s="21">
        <v>1</v>
      </c>
      <c r="Q8" s="18">
        <f t="shared" si="6"/>
        <v>1</v>
      </c>
      <c r="R8" s="19">
        <v>1</v>
      </c>
      <c r="S8" s="19"/>
      <c r="T8" s="19"/>
      <c r="U8" s="20">
        <v>1</v>
      </c>
      <c r="V8" s="21">
        <f t="shared" si="7"/>
        <v>0</v>
      </c>
      <c r="W8" s="19"/>
      <c r="X8" s="19"/>
      <c r="Y8" s="20"/>
      <c r="Z8" s="18">
        <f t="shared" si="8"/>
        <v>0</v>
      </c>
      <c r="AA8" s="19"/>
      <c r="AB8" s="19"/>
      <c r="AC8" s="21"/>
      <c r="AD8" s="22">
        <v>570</v>
      </c>
      <c r="AE8" s="23"/>
      <c r="AF8" s="24"/>
      <c r="AG8" s="25">
        <f t="shared" si="9"/>
        <v>11303</v>
      </c>
      <c r="AH8" s="23">
        <f t="shared" si="3"/>
        <v>11269</v>
      </c>
      <c r="AI8" s="23">
        <v>1614</v>
      </c>
      <c r="AJ8" s="23">
        <v>9655</v>
      </c>
      <c r="AK8" s="23"/>
      <c r="AL8" s="23"/>
      <c r="AM8" s="23"/>
      <c r="AN8" s="25">
        <v>34</v>
      </c>
      <c r="AO8" s="325"/>
    </row>
    <row r="9" spans="2:41" ht="15" customHeight="1">
      <c r="B9" s="687"/>
      <c r="C9" s="528" t="s">
        <v>250</v>
      </c>
      <c r="D9" s="18">
        <f t="shared" si="4"/>
        <v>20</v>
      </c>
      <c r="E9" s="19">
        <v>8</v>
      </c>
      <c r="F9" s="19">
        <v>1</v>
      </c>
      <c r="G9" s="19">
        <v>3</v>
      </c>
      <c r="H9" s="19">
        <v>1</v>
      </c>
      <c r="I9" s="20">
        <v>7</v>
      </c>
      <c r="J9" s="21">
        <f t="shared" si="5"/>
        <v>8</v>
      </c>
      <c r="K9" s="19">
        <v>2</v>
      </c>
      <c r="L9" s="19">
        <v>1</v>
      </c>
      <c r="M9" s="19">
        <v>3</v>
      </c>
      <c r="N9" s="19">
        <v>1</v>
      </c>
      <c r="O9" s="19"/>
      <c r="P9" s="21">
        <v>1</v>
      </c>
      <c r="Q9" s="18">
        <f t="shared" si="6"/>
        <v>4</v>
      </c>
      <c r="R9" s="19">
        <v>1</v>
      </c>
      <c r="S9" s="19"/>
      <c r="T9" s="19">
        <v>3</v>
      </c>
      <c r="U9" s="20">
        <v>9</v>
      </c>
      <c r="V9" s="21">
        <f t="shared" si="7"/>
        <v>1</v>
      </c>
      <c r="W9" s="19"/>
      <c r="X9" s="19"/>
      <c r="Y9" s="20">
        <v>1</v>
      </c>
      <c r="Z9" s="18">
        <f t="shared" si="8"/>
        <v>5</v>
      </c>
      <c r="AA9" s="19"/>
      <c r="AB9" s="19">
        <v>2</v>
      </c>
      <c r="AC9" s="21">
        <v>3</v>
      </c>
      <c r="AD9" s="22">
        <v>251</v>
      </c>
      <c r="AE9" s="23">
        <v>47</v>
      </c>
      <c r="AF9" s="24"/>
      <c r="AG9" s="25">
        <f t="shared" si="9"/>
        <v>22459</v>
      </c>
      <c r="AH9" s="23">
        <f t="shared" si="3"/>
        <v>21721</v>
      </c>
      <c r="AI9" s="23">
        <v>11758</v>
      </c>
      <c r="AJ9" s="23">
        <v>9963</v>
      </c>
      <c r="AK9" s="23"/>
      <c r="AL9" s="23">
        <v>724</v>
      </c>
      <c r="AM9" s="23"/>
      <c r="AN9" s="25">
        <v>14</v>
      </c>
      <c r="AO9" s="325"/>
    </row>
    <row r="10" spans="2:41" ht="15" customHeight="1">
      <c r="B10" s="687"/>
      <c r="C10" s="528" t="s">
        <v>251</v>
      </c>
      <c r="D10" s="18">
        <f t="shared" si="4"/>
        <v>10</v>
      </c>
      <c r="E10" s="19">
        <v>2</v>
      </c>
      <c r="F10" s="19"/>
      <c r="G10" s="19">
        <v>3</v>
      </c>
      <c r="H10" s="19"/>
      <c r="I10" s="20">
        <v>5</v>
      </c>
      <c r="J10" s="21">
        <f t="shared" si="5"/>
        <v>8</v>
      </c>
      <c r="K10" s="19">
        <v>2</v>
      </c>
      <c r="L10" s="19"/>
      <c r="M10" s="19"/>
      <c r="N10" s="19">
        <v>1</v>
      </c>
      <c r="O10" s="19"/>
      <c r="P10" s="21">
        <v>5</v>
      </c>
      <c r="Q10" s="18">
        <f t="shared" si="6"/>
        <v>7</v>
      </c>
      <c r="R10" s="19">
        <v>4</v>
      </c>
      <c r="S10" s="19"/>
      <c r="T10" s="19">
        <v>3</v>
      </c>
      <c r="U10" s="20">
        <v>12</v>
      </c>
      <c r="V10" s="21">
        <f t="shared" si="7"/>
        <v>0</v>
      </c>
      <c r="W10" s="19"/>
      <c r="X10" s="19"/>
      <c r="Y10" s="20"/>
      <c r="Z10" s="18">
        <f t="shared" si="8"/>
        <v>0</v>
      </c>
      <c r="AA10" s="19"/>
      <c r="AB10" s="19"/>
      <c r="AC10" s="21"/>
      <c r="AD10" s="22">
        <v>691</v>
      </c>
      <c r="AE10" s="23">
        <v>17</v>
      </c>
      <c r="AF10" s="24"/>
      <c r="AG10" s="25">
        <f t="shared" si="9"/>
        <v>22211</v>
      </c>
      <c r="AH10" s="23">
        <f t="shared" si="3"/>
        <v>20495</v>
      </c>
      <c r="AI10" s="23">
        <v>18485</v>
      </c>
      <c r="AJ10" s="23">
        <v>2010</v>
      </c>
      <c r="AK10" s="23"/>
      <c r="AL10" s="23">
        <v>1293</v>
      </c>
      <c r="AM10" s="23"/>
      <c r="AN10" s="25">
        <v>423</v>
      </c>
      <c r="AO10" s="325"/>
    </row>
    <row r="11" spans="2:41" ht="15" customHeight="1">
      <c r="B11" s="687"/>
      <c r="C11" s="528" t="s">
        <v>6</v>
      </c>
      <c r="D11" s="18">
        <f t="shared" si="4"/>
        <v>31</v>
      </c>
      <c r="E11" s="19">
        <v>13</v>
      </c>
      <c r="F11" s="19"/>
      <c r="G11" s="19">
        <v>2</v>
      </c>
      <c r="H11" s="19"/>
      <c r="I11" s="20">
        <v>16</v>
      </c>
      <c r="J11" s="21">
        <f t="shared" si="5"/>
        <v>12</v>
      </c>
      <c r="K11" s="19">
        <v>5</v>
      </c>
      <c r="L11" s="19">
        <v>1</v>
      </c>
      <c r="M11" s="19">
        <v>2</v>
      </c>
      <c r="N11" s="19">
        <v>2</v>
      </c>
      <c r="O11" s="19"/>
      <c r="P11" s="21">
        <v>2</v>
      </c>
      <c r="Q11" s="18">
        <f t="shared" si="6"/>
        <v>7</v>
      </c>
      <c r="R11" s="19">
        <v>1</v>
      </c>
      <c r="S11" s="19"/>
      <c r="T11" s="19">
        <v>6</v>
      </c>
      <c r="U11" s="20">
        <v>11</v>
      </c>
      <c r="V11" s="21">
        <f t="shared" si="7"/>
        <v>2</v>
      </c>
      <c r="W11" s="19"/>
      <c r="X11" s="19"/>
      <c r="Y11" s="20">
        <v>2</v>
      </c>
      <c r="Z11" s="18">
        <f t="shared" si="8"/>
        <v>4</v>
      </c>
      <c r="AA11" s="19"/>
      <c r="AB11" s="19"/>
      <c r="AC11" s="21">
        <v>4</v>
      </c>
      <c r="AD11" s="22">
        <v>405</v>
      </c>
      <c r="AE11" s="23">
        <v>24</v>
      </c>
      <c r="AF11" s="24">
        <v>1</v>
      </c>
      <c r="AG11" s="25">
        <f t="shared" si="9"/>
        <v>40007</v>
      </c>
      <c r="AH11" s="23">
        <f t="shared" si="3"/>
        <v>39388</v>
      </c>
      <c r="AI11" s="23">
        <v>34493</v>
      </c>
      <c r="AJ11" s="23">
        <v>4895</v>
      </c>
      <c r="AK11" s="23"/>
      <c r="AL11" s="23">
        <v>549</v>
      </c>
      <c r="AM11" s="23"/>
      <c r="AN11" s="25">
        <v>70</v>
      </c>
      <c r="AO11" s="325"/>
    </row>
    <row r="12" spans="2:41" ht="15" customHeight="1">
      <c r="B12" s="687"/>
      <c r="C12" s="528" t="s">
        <v>7</v>
      </c>
      <c r="D12" s="18">
        <f t="shared" si="4"/>
        <v>14</v>
      </c>
      <c r="E12" s="19">
        <v>6</v>
      </c>
      <c r="F12" s="19">
        <v>1</v>
      </c>
      <c r="G12" s="19">
        <v>2</v>
      </c>
      <c r="H12" s="19"/>
      <c r="I12" s="20">
        <v>5</v>
      </c>
      <c r="J12" s="21">
        <f t="shared" si="5"/>
        <v>8</v>
      </c>
      <c r="K12" s="19">
        <v>2</v>
      </c>
      <c r="L12" s="19">
        <v>2</v>
      </c>
      <c r="M12" s="19">
        <v>1</v>
      </c>
      <c r="N12" s="19"/>
      <c r="O12" s="19">
        <v>1</v>
      </c>
      <c r="P12" s="21">
        <v>2</v>
      </c>
      <c r="Q12" s="18">
        <f t="shared" si="6"/>
        <v>9</v>
      </c>
      <c r="R12" s="19">
        <v>2</v>
      </c>
      <c r="S12" s="19">
        <v>2</v>
      </c>
      <c r="T12" s="19">
        <v>5</v>
      </c>
      <c r="U12" s="20">
        <v>22</v>
      </c>
      <c r="V12" s="21">
        <f t="shared" si="7"/>
        <v>0</v>
      </c>
      <c r="W12" s="19"/>
      <c r="X12" s="19"/>
      <c r="Y12" s="20"/>
      <c r="Z12" s="18">
        <f t="shared" si="8"/>
        <v>1</v>
      </c>
      <c r="AA12" s="19"/>
      <c r="AB12" s="19"/>
      <c r="AC12" s="21">
        <v>1</v>
      </c>
      <c r="AD12" s="22">
        <v>580</v>
      </c>
      <c r="AE12" s="23">
        <v>39</v>
      </c>
      <c r="AF12" s="24">
        <v>1</v>
      </c>
      <c r="AG12" s="25">
        <f t="shared" si="9"/>
        <v>30107</v>
      </c>
      <c r="AH12" s="23">
        <f t="shared" si="3"/>
        <v>29683</v>
      </c>
      <c r="AI12" s="23">
        <v>19007</v>
      </c>
      <c r="AJ12" s="23">
        <v>10676</v>
      </c>
      <c r="AK12" s="23"/>
      <c r="AL12" s="23">
        <v>423</v>
      </c>
      <c r="AM12" s="23"/>
      <c r="AN12" s="25">
        <v>1</v>
      </c>
      <c r="AO12" s="325"/>
    </row>
    <row r="13" spans="2:41" ht="15" customHeight="1">
      <c r="B13" s="687"/>
      <c r="C13" s="528" t="s">
        <v>8</v>
      </c>
      <c r="D13" s="18">
        <f t="shared" si="4"/>
        <v>12</v>
      </c>
      <c r="E13" s="19">
        <v>4</v>
      </c>
      <c r="F13" s="19">
        <v>2</v>
      </c>
      <c r="G13" s="19"/>
      <c r="H13" s="19"/>
      <c r="I13" s="20">
        <v>6</v>
      </c>
      <c r="J13" s="21">
        <f t="shared" si="5"/>
        <v>1</v>
      </c>
      <c r="K13" s="19"/>
      <c r="L13" s="19"/>
      <c r="M13" s="19">
        <v>1</v>
      </c>
      <c r="N13" s="19"/>
      <c r="O13" s="19"/>
      <c r="P13" s="21"/>
      <c r="Q13" s="18">
        <f t="shared" si="6"/>
        <v>2</v>
      </c>
      <c r="R13" s="19"/>
      <c r="S13" s="19"/>
      <c r="T13" s="19">
        <v>2</v>
      </c>
      <c r="U13" s="20">
        <v>5</v>
      </c>
      <c r="V13" s="21">
        <f t="shared" si="7"/>
        <v>0</v>
      </c>
      <c r="W13" s="19"/>
      <c r="X13" s="19"/>
      <c r="Y13" s="20"/>
      <c r="Z13" s="18">
        <f t="shared" si="8"/>
        <v>2</v>
      </c>
      <c r="AA13" s="19"/>
      <c r="AB13" s="19">
        <v>1</v>
      </c>
      <c r="AC13" s="21">
        <v>1</v>
      </c>
      <c r="AD13" s="22">
        <v>10</v>
      </c>
      <c r="AE13" s="23">
        <v>1</v>
      </c>
      <c r="AF13" s="24">
        <v>8</v>
      </c>
      <c r="AG13" s="25">
        <f t="shared" si="9"/>
        <v>1360</v>
      </c>
      <c r="AH13" s="23">
        <f t="shared" si="3"/>
        <v>1329</v>
      </c>
      <c r="AI13" s="23">
        <v>1247</v>
      </c>
      <c r="AJ13" s="23">
        <v>82</v>
      </c>
      <c r="AK13" s="23">
        <v>31</v>
      </c>
      <c r="AL13" s="23"/>
      <c r="AM13" s="23"/>
      <c r="AN13" s="25"/>
      <c r="AO13" s="325"/>
    </row>
    <row r="14" spans="2:41" ht="15" customHeight="1">
      <c r="B14" s="688"/>
      <c r="C14" s="26" t="s">
        <v>319</v>
      </c>
      <c r="D14" s="27">
        <f aca="true" t="shared" si="10" ref="D14:D48">SUM(E14:I14)</f>
        <v>256</v>
      </c>
      <c r="E14" s="28">
        <f aca="true" t="shared" si="11" ref="E14:Y14">SUM(E6:E13)</f>
        <v>127</v>
      </c>
      <c r="F14" s="28">
        <f t="shared" si="11"/>
        <v>9</v>
      </c>
      <c r="G14" s="28">
        <f t="shared" si="11"/>
        <v>16</v>
      </c>
      <c r="H14" s="28">
        <f t="shared" si="11"/>
        <v>2</v>
      </c>
      <c r="I14" s="29">
        <f t="shared" si="11"/>
        <v>102</v>
      </c>
      <c r="J14" s="30">
        <f t="shared" si="11"/>
        <v>129</v>
      </c>
      <c r="K14" s="28">
        <f>SUM(K6:K13)</f>
        <v>28</v>
      </c>
      <c r="L14" s="28">
        <f t="shared" si="11"/>
        <v>9</v>
      </c>
      <c r="M14" s="28">
        <f t="shared" si="11"/>
        <v>36</v>
      </c>
      <c r="N14" s="28">
        <f t="shared" si="11"/>
        <v>9</v>
      </c>
      <c r="O14" s="28">
        <f t="shared" si="11"/>
        <v>9</v>
      </c>
      <c r="P14" s="30">
        <f t="shared" si="11"/>
        <v>38</v>
      </c>
      <c r="Q14" s="27">
        <f t="shared" si="11"/>
        <v>144</v>
      </c>
      <c r="R14" s="28">
        <f t="shared" si="11"/>
        <v>33</v>
      </c>
      <c r="S14" s="28">
        <f t="shared" si="11"/>
        <v>7</v>
      </c>
      <c r="T14" s="28">
        <f t="shared" si="11"/>
        <v>104</v>
      </c>
      <c r="U14" s="29">
        <f t="shared" si="11"/>
        <v>303</v>
      </c>
      <c r="V14" s="30">
        <f t="shared" si="11"/>
        <v>10</v>
      </c>
      <c r="W14" s="28">
        <f t="shared" si="11"/>
        <v>0</v>
      </c>
      <c r="X14" s="28">
        <f t="shared" si="11"/>
        <v>0</v>
      </c>
      <c r="Y14" s="29">
        <f t="shared" si="11"/>
        <v>10</v>
      </c>
      <c r="Z14" s="27">
        <f aca="true" t="shared" si="12" ref="Z14:AO14">SUM(Z6:Z13)</f>
        <v>44</v>
      </c>
      <c r="AA14" s="28">
        <f t="shared" si="12"/>
        <v>1</v>
      </c>
      <c r="AB14" s="28">
        <f t="shared" si="12"/>
        <v>3</v>
      </c>
      <c r="AC14" s="30">
        <f>SUM(AC6:AC13)</f>
        <v>40</v>
      </c>
      <c r="AD14" s="31">
        <f t="shared" si="12"/>
        <v>5138</v>
      </c>
      <c r="AE14" s="32">
        <f t="shared" si="12"/>
        <v>984</v>
      </c>
      <c r="AF14" s="33">
        <f t="shared" si="12"/>
        <v>49</v>
      </c>
      <c r="AG14" s="34">
        <f t="shared" si="9"/>
        <v>275060</v>
      </c>
      <c r="AH14" s="32">
        <f>SUM(AH6:AH13)</f>
        <v>270525</v>
      </c>
      <c r="AI14" s="32">
        <f t="shared" si="12"/>
        <v>175032</v>
      </c>
      <c r="AJ14" s="32">
        <f t="shared" si="12"/>
        <v>95543</v>
      </c>
      <c r="AK14" s="32">
        <f t="shared" si="12"/>
        <v>31</v>
      </c>
      <c r="AL14" s="32">
        <f t="shared" si="12"/>
        <v>3625</v>
      </c>
      <c r="AM14" s="32">
        <f t="shared" si="12"/>
        <v>0</v>
      </c>
      <c r="AN14" s="34">
        <f t="shared" si="12"/>
        <v>829</v>
      </c>
      <c r="AO14" s="326">
        <f t="shared" si="12"/>
        <v>0</v>
      </c>
    </row>
    <row r="15" spans="2:41" ht="15" customHeight="1">
      <c r="B15" s="678" t="s">
        <v>34</v>
      </c>
      <c r="C15" s="35" t="s">
        <v>9</v>
      </c>
      <c r="D15" s="36">
        <f t="shared" si="10"/>
        <v>37</v>
      </c>
      <c r="E15" s="37">
        <f aca="true" t="shared" si="13" ref="E15:Y15">SUM(E16:E20)</f>
        <v>11</v>
      </c>
      <c r="F15" s="37">
        <f t="shared" si="13"/>
        <v>5</v>
      </c>
      <c r="G15" s="37">
        <f t="shared" si="13"/>
        <v>4</v>
      </c>
      <c r="H15" s="37">
        <f t="shared" si="13"/>
        <v>1</v>
      </c>
      <c r="I15" s="318">
        <f t="shared" si="13"/>
        <v>16</v>
      </c>
      <c r="J15" s="321">
        <f t="shared" si="13"/>
        <v>7</v>
      </c>
      <c r="K15" s="61">
        <f t="shared" si="13"/>
        <v>3</v>
      </c>
      <c r="L15" s="61">
        <f t="shared" si="13"/>
        <v>1</v>
      </c>
      <c r="M15" s="61">
        <f t="shared" si="13"/>
        <v>1</v>
      </c>
      <c r="N15" s="61">
        <f t="shared" si="13"/>
        <v>2</v>
      </c>
      <c r="O15" s="61">
        <f t="shared" si="13"/>
        <v>0</v>
      </c>
      <c r="P15" s="318">
        <f t="shared" si="13"/>
        <v>0</v>
      </c>
      <c r="Q15" s="319">
        <f t="shared" si="13"/>
        <v>5</v>
      </c>
      <c r="R15" s="61">
        <f t="shared" si="13"/>
        <v>1</v>
      </c>
      <c r="S15" s="61">
        <f t="shared" si="13"/>
        <v>1</v>
      </c>
      <c r="T15" s="61">
        <f t="shared" si="13"/>
        <v>3</v>
      </c>
      <c r="U15" s="318">
        <f t="shared" si="13"/>
        <v>13</v>
      </c>
      <c r="V15" s="319">
        <f t="shared" si="13"/>
        <v>0</v>
      </c>
      <c r="W15" s="61">
        <f t="shared" si="13"/>
        <v>0</v>
      </c>
      <c r="X15" s="61">
        <f t="shared" si="13"/>
        <v>0</v>
      </c>
      <c r="Y15" s="318">
        <f t="shared" si="13"/>
        <v>0</v>
      </c>
      <c r="Z15" s="321">
        <f>SUM(Z16:Z20)</f>
        <v>1</v>
      </c>
      <c r="AA15" s="61">
        <f aca="true" t="shared" si="14" ref="AA15:AN15">SUM(AA16:AA20)</f>
        <v>0</v>
      </c>
      <c r="AB15" s="61">
        <f t="shared" si="14"/>
        <v>0</v>
      </c>
      <c r="AC15" s="322">
        <f t="shared" si="14"/>
        <v>1</v>
      </c>
      <c r="AD15" s="321">
        <f t="shared" si="14"/>
        <v>341</v>
      </c>
      <c r="AE15" s="61">
        <f t="shared" si="14"/>
        <v>4</v>
      </c>
      <c r="AF15" s="322">
        <f t="shared" si="14"/>
        <v>24</v>
      </c>
      <c r="AG15" s="240">
        <f t="shared" si="9"/>
        <v>25368</v>
      </c>
      <c r="AH15" s="66">
        <f t="shared" si="14"/>
        <v>24240</v>
      </c>
      <c r="AI15" s="66">
        <f t="shared" si="14"/>
        <v>21821</v>
      </c>
      <c r="AJ15" s="66">
        <f t="shared" si="14"/>
        <v>2419</v>
      </c>
      <c r="AK15" s="66">
        <f t="shared" si="14"/>
        <v>51</v>
      </c>
      <c r="AL15" s="66">
        <f t="shared" si="14"/>
        <v>433</v>
      </c>
      <c r="AM15" s="66">
        <f t="shared" si="14"/>
        <v>37</v>
      </c>
      <c r="AN15" s="66">
        <f t="shared" si="14"/>
        <v>607</v>
      </c>
      <c r="AO15" s="241">
        <f>SUM(AO16:AO20)</f>
        <v>0</v>
      </c>
    </row>
    <row r="16" spans="2:41" ht="15" customHeight="1">
      <c r="B16" s="676"/>
      <c r="C16" s="528" t="s">
        <v>10</v>
      </c>
      <c r="D16" s="44">
        <f t="shared" si="10"/>
        <v>17</v>
      </c>
      <c r="E16" s="45">
        <v>3</v>
      </c>
      <c r="F16" s="45">
        <v>2</v>
      </c>
      <c r="G16" s="45">
        <v>1</v>
      </c>
      <c r="H16" s="45">
        <v>1</v>
      </c>
      <c r="I16" s="46">
        <v>10</v>
      </c>
      <c r="J16" s="47">
        <f>SUM(K16:P16)</f>
        <v>0</v>
      </c>
      <c r="K16" s="45"/>
      <c r="L16" s="45"/>
      <c r="M16" s="45"/>
      <c r="N16" s="45"/>
      <c r="O16" s="45"/>
      <c r="P16" s="47"/>
      <c r="Q16" s="44">
        <f>SUM(R16:T16)</f>
        <v>0</v>
      </c>
      <c r="R16" s="45"/>
      <c r="S16" s="45"/>
      <c r="T16" s="45"/>
      <c r="U16" s="46"/>
      <c r="V16" s="47">
        <f>SUM(W16:Y16)</f>
        <v>0</v>
      </c>
      <c r="W16" s="45"/>
      <c r="X16" s="45"/>
      <c r="Y16" s="46"/>
      <c r="Z16" s="44">
        <f>SUM(AA16:AC16)</f>
        <v>0</v>
      </c>
      <c r="AA16" s="45"/>
      <c r="AB16" s="45"/>
      <c r="AC16" s="47"/>
      <c r="AD16" s="48"/>
      <c r="AE16" s="49">
        <v>1</v>
      </c>
      <c r="AF16" s="50">
        <v>15</v>
      </c>
      <c r="AG16" s="51">
        <f t="shared" si="9"/>
        <v>52</v>
      </c>
      <c r="AH16" s="49">
        <f>AI16+AJ16</f>
        <v>3</v>
      </c>
      <c r="AI16" s="49"/>
      <c r="AJ16" s="49">
        <v>3</v>
      </c>
      <c r="AK16" s="49"/>
      <c r="AL16" s="49">
        <v>11</v>
      </c>
      <c r="AM16" s="49">
        <v>37</v>
      </c>
      <c r="AN16" s="51">
        <v>1</v>
      </c>
      <c r="AO16" s="325"/>
    </row>
    <row r="17" spans="2:41" ht="15" customHeight="1">
      <c r="B17" s="676"/>
      <c r="C17" s="528" t="s">
        <v>11</v>
      </c>
      <c r="D17" s="18">
        <f t="shared" si="10"/>
        <v>4</v>
      </c>
      <c r="E17" s="19">
        <v>2</v>
      </c>
      <c r="F17" s="312">
        <v>1</v>
      </c>
      <c r="G17" s="19">
        <v>1</v>
      </c>
      <c r="H17" s="19"/>
      <c r="I17" s="20"/>
      <c r="J17" s="21">
        <f>SUM(K17:P17)</f>
        <v>3</v>
      </c>
      <c r="K17" s="19">
        <v>1</v>
      </c>
      <c r="L17" s="19"/>
      <c r="M17" s="19"/>
      <c r="N17" s="19">
        <v>2</v>
      </c>
      <c r="O17" s="19"/>
      <c r="P17" s="21"/>
      <c r="Q17" s="18">
        <f>SUM(R17:T17)</f>
        <v>1</v>
      </c>
      <c r="R17" s="19">
        <v>1</v>
      </c>
      <c r="S17" s="19"/>
      <c r="T17" s="19"/>
      <c r="U17" s="20">
        <v>3</v>
      </c>
      <c r="V17" s="21">
        <f>SUM(W17:Y17)</f>
        <v>0</v>
      </c>
      <c r="W17" s="19"/>
      <c r="X17" s="19"/>
      <c r="Y17" s="20"/>
      <c r="Z17" s="18">
        <f>SUM(AA17:AC17)</f>
        <v>0</v>
      </c>
      <c r="AA17" s="19"/>
      <c r="AB17" s="19"/>
      <c r="AC17" s="21"/>
      <c r="AD17" s="22">
        <v>72</v>
      </c>
      <c r="AE17" s="23">
        <v>1</v>
      </c>
      <c r="AF17" s="24">
        <v>1</v>
      </c>
      <c r="AG17" s="25">
        <f t="shared" si="9"/>
        <v>1316</v>
      </c>
      <c r="AH17" s="23">
        <f>AI17+AJ17</f>
        <v>974</v>
      </c>
      <c r="AI17" s="23">
        <v>800</v>
      </c>
      <c r="AJ17" s="23">
        <v>174</v>
      </c>
      <c r="AK17" s="23">
        <v>1</v>
      </c>
      <c r="AL17" s="23">
        <v>341</v>
      </c>
      <c r="AM17" s="23"/>
      <c r="AN17" s="25"/>
      <c r="AO17" s="325"/>
    </row>
    <row r="18" spans="2:41" ht="15" customHeight="1">
      <c r="B18" s="676"/>
      <c r="C18" s="528" t="s">
        <v>12</v>
      </c>
      <c r="D18" s="18">
        <f t="shared" si="10"/>
        <v>4</v>
      </c>
      <c r="E18" s="19">
        <v>1</v>
      </c>
      <c r="F18" s="19">
        <v>1</v>
      </c>
      <c r="G18" s="19">
        <v>1</v>
      </c>
      <c r="H18" s="19"/>
      <c r="I18" s="20">
        <v>1</v>
      </c>
      <c r="J18" s="21">
        <f>SUM(K18:P18)</f>
        <v>1</v>
      </c>
      <c r="K18" s="19"/>
      <c r="L18" s="19"/>
      <c r="M18" s="19">
        <v>1</v>
      </c>
      <c r="N18" s="19"/>
      <c r="O18" s="19"/>
      <c r="P18" s="21"/>
      <c r="Q18" s="18">
        <f>SUM(R18:T18)</f>
        <v>1</v>
      </c>
      <c r="R18" s="19"/>
      <c r="S18" s="19"/>
      <c r="T18" s="19">
        <v>1</v>
      </c>
      <c r="U18" s="20">
        <v>2</v>
      </c>
      <c r="V18" s="21">
        <f>SUM(W18:Y18)</f>
        <v>0</v>
      </c>
      <c r="W18" s="19"/>
      <c r="X18" s="19"/>
      <c r="Y18" s="20"/>
      <c r="Z18" s="18">
        <f>SUM(AA18:AC18)</f>
        <v>1</v>
      </c>
      <c r="AA18" s="19"/>
      <c r="AB18" s="19"/>
      <c r="AC18" s="21">
        <v>1</v>
      </c>
      <c r="AD18" s="22">
        <v>2</v>
      </c>
      <c r="AE18" s="23"/>
      <c r="AF18" s="24"/>
      <c r="AG18" s="25">
        <f t="shared" si="9"/>
        <v>400</v>
      </c>
      <c r="AH18" s="23">
        <f>AI18+AJ18</f>
        <v>141</v>
      </c>
      <c r="AI18" s="23">
        <v>34</v>
      </c>
      <c r="AJ18" s="23">
        <v>107</v>
      </c>
      <c r="AK18" s="23"/>
      <c r="AL18" s="23"/>
      <c r="AM18" s="23"/>
      <c r="AN18" s="25">
        <v>259</v>
      </c>
      <c r="AO18" s="325"/>
    </row>
    <row r="19" spans="2:41" ht="15" customHeight="1">
      <c r="B19" s="676"/>
      <c r="C19" s="529" t="s">
        <v>101</v>
      </c>
      <c r="D19" s="314"/>
      <c r="E19" s="45"/>
      <c r="F19" s="45"/>
      <c r="G19" s="45"/>
      <c r="H19" s="45"/>
      <c r="I19" s="46"/>
      <c r="J19" s="47">
        <f>SUM(K19:P19)</f>
        <v>0</v>
      </c>
      <c r="K19" s="45"/>
      <c r="L19" s="45"/>
      <c r="M19" s="45"/>
      <c r="N19" s="45"/>
      <c r="O19" s="45"/>
      <c r="P19" s="47"/>
      <c r="Q19" s="44">
        <f>SUM(R19:T19)</f>
        <v>0</v>
      </c>
      <c r="R19" s="45"/>
      <c r="S19" s="45"/>
      <c r="T19" s="45"/>
      <c r="U19" s="46"/>
      <c r="V19" s="47">
        <f>SUM(W19:Y19)</f>
        <v>0</v>
      </c>
      <c r="W19" s="45"/>
      <c r="X19" s="45"/>
      <c r="Y19" s="46"/>
      <c r="Z19" s="44">
        <f>SUM(AA19:AC19)</f>
        <v>0</v>
      </c>
      <c r="AA19" s="45"/>
      <c r="AB19" s="45"/>
      <c r="AC19" s="47"/>
      <c r="AD19" s="48"/>
      <c r="AE19" s="49"/>
      <c r="AF19" s="50"/>
      <c r="AG19" s="51">
        <f t="shared" si="9"/>
        <v>0</v>
      </c>
      <c r="AH19" s="49">
        <f>AI19+AJ19</f>
        <v>0</v>
      </c>
      <c r="AI19" s="49"/>
      <c r="AJ19" s="49"/>
      <c r="AK19" s="49"/>
      <c r="AL19" s="49"/>
      <c r="AM19" s="49"/>
      <c r="AN19" s="51"/>
      <c r="AO19" s="327"/>
    </row>
    <row r="20" spans="2:41" ht="15" customHeight="1">
      <c r="B20" s="688"/>
      <c r="C20" s="530" t="s">
        <v>252</v>
      </c>
      <c r="D20" s="315">
        <f t="shared" si="10"/>
        <v>12</v>
      </c>
      <c r="E20" s="53">
        <v>5</v>
      </c>
      <c r="F20" s="53">
        <v>1</v>
      </c>
      <c r="G20" s="53">
        <v>1</v>
      </c>
      <c r="H20" s="53">
        <v>0</v>
      </c>
      <c r="I20" s="64">
        <v>5</v>
      </c>
      <c r="J20" s="54">
        <f>SUM(K20:P20)</f>
        <v>3</v>
      </c>
      <c r="K20" s="53">
        <v>2</v>
      </c>
      <c r="L20" s="53">
        <v>1</v>
      </c>
      <c r="M20" s="53"/>
      <c r="N20" s="53"/>
      <c r="O20" s="53"/>
      <c r="P20" s="54"/>
      <c r="Q20" s="52">
        <f>SUM(R20:T20)</f>
        <v>3</v>
      </c>
      <c r="R20" s="53"/>
      <c r="S20" s="53">
        <v>1</v>
      </c>
      <c r="T20" s="53">
        <v>2</v>
      </c>
      <c r="U20" s="64">
        <v>8</v>
      </c>
      <c r="V20" s="54">
        <f>SUM(W20:Y20)</f>
        <v>0</v>
      </c>
      <c r="W20" s="53"/>
      <c r="X20" s="53"/>
      <c r="Y20" s="64"/>
      <c r="Z20" s="52">
        <f>SUM(AA20:AC20)</f>
        <v>0</v>
      </c>
      <c r="AA20" s="53"/>
      <c r="AB20" s="53"/>
      <c r="AC20" s="54"/>
      <c r="AD20" s="55">
        <v>267</v>
      </c>
      <c r="AE20" s="56">
        <v>2</v>
      </c>
      <c r="AF20" s="57">
        <v>8</v>
      </c>
      <c r="AG20" s="58">
        <f t="shared" si="9"/>
        <v>23600</v>
      </c>
      <c r="AH20" s="56">
        <f>AI20+AJ20</f>
        <v>23122</v>
      </c>
      <c r="AI20" s="56">
        <v>20987</v>
      </c>
      <c r="AJ20" s="56">
        <v>2135</v>
      </c>
      <c r="AK20" s="56">
        <v>50</v>
      </c>
      <c r="AL20" s="56">
        <v>81</v>
      </c>
      <c r="AM20" s="56"/>
      <c r="AN20" s="58">
        <v>347</v>
      </c>
      <c r="AO20" s="328"/>
    </row>
    <row r="21" spans="2:41" s="89" customFormat="1" ht="15" customHeight="1">
      <c r="B21" s="676" t="s">
        <v>35</v>
      </c>
      <c r="C21" s="59" t="s">
        <v>9</v>
      </c>
      <c r="D21" s="60">
        <f t="shared" si="10"/>
        <v>6</v>
      </c>
      <c r="E21" s="61">
        <f aca="true" t="shared" si="15" ref="E21:Y21">SUM(E22:E26)</f>
        <v>3</v>
      </c>
      <c r="F21" s="61">
        <f t="shared" si="15"/>
        <v>1</v>
      </c>
      <c r="G21" s="61">
        <f t="shared" si="15"/>
        <v>1</v>
      </c>
      <c r="H21" s="61">
        <f t="shared" si="15"/>
        <v>0</v>
      </c>
      <c r="I21" s="62">
        <f t="shared" si="15"/>
        <v>1</v>
      </c>
      <c r="J21" s="63">
        <f t="shared" si="15"/>
        <v>5</v>
      </c>
      <c r="K21" s="61">
        <f t="shared" si="15"/>
        <v>2</v>
      </c>
      <c r="L21" s="61">
        <f t="shared" si="15"/>
        <v>0</v>
      </c>
      <c r="M21" s="61">
        <f t="shared" si="15"/>
        <v>1</v>
      </c>
      <c r="N21" s="61">
        <f t="shared" si="15"/>
        <v>0</v>
      </c>
      <c r="O21" s="61">
        <f t="shared" si="15"/>
        <v>1</v>
      </c>
      <c r="P21" s="63">
        <f t="shared" si="15"/>
        <v>1</v>
      </c>
      <c r="Q21" s="60">
        <f t="shared" si="15"/>
        <v>1</v>
      </c>
      <c r="R21" s="61">
        <f t="shared" si="15"/>
        <v>1</v>
      </c>
      <c r="S21" s="61">
        <f t="shared" si="15"/>
        <v>0</v>
      </c>
      <c r="T21" s="61">
        <f t="shared" si="15"/>
        <v>0</v>
      </c>
      <c r="U21" s="62">
        <f t="shared" si="15"/>
        <v>1</v>
      </c>
      <c r="V21" s="63">
        <f t="shared" si="15"/>
        <v>0</v>
      </c>
      <c r="W21" s="61">
        <f t="shared" si="15"/>
        <v>0</v>
      </c>
      <c r="X21" s="61">
        <f t="shared" si="15"/>
        <v>0</v>
      </c>
      <c r="Y21" s="62">
        <f t="shared" si="15"/>
        <v>0</v>
      </c>
      <c r="Z21" s="36">
        <f aca="true" t="shared" si="16" ref="Z21:AO21">SUM(Z22:Z26)</f>
        <v>0</v>
      </c>
      <c r="AA21" s="37">
        <f t="shared" si="16"/>
        <v>0</v>
      </c>
      <c r="AB21" s="37">
        <f t="shared" si="16"/>
        <v>0</v>
      </c>
      <c r="AC21" s="39">
        <f t="shared" si="16"/>
        <v>0</v>
      </c>
      <c r="AD21" s="40">
        <f t="shared" si="16"/>
        <v>227</v>
      </c>
      <c r="AE21" s="41">
        <f t="shared" si="16"/>
        <v>0</v>
      </c>
      <c r="AF21" s="42">
        <f t="shared" si="16"/>
        <v>1</v>
      </c>
      <c r="AG21" s="43">
        <f t="shared" si="9"/>
        <v>11580</v>
      </c>
      <c r="AH21" s="41">
        <f t="shared" si="16"/>
        <v>10936</v>
      </c>
      <c r="AI21" s="41">
        <f t="shared" si="16"/>
        <v>10622</v>
      </c>
      <c r="AJ21" s="41">
        <f t="shared" si="16"/>
        <v>314</v>
      </c>
      <c r="AK21" s="41">
        <f t="shared" si="16"/>
        <v>316</v>
      </c>
      <c r="AL21" s="41">
        <f t="shared" si="16"/>
        <v>312</v>
      </c>
      <c r="AM21" s="41">
        <f t="shared" si="16"/>
        <v>0</v>
      </c>
      <c r="AN21" s="43">
        <f t="shared" si="16"/>
        <v>16</v>
      </c>
      <c r="AO21" s="329">
        <f t="shared" si="16"/>
        <v>0</v>
      </c>
    </row>
    <row r="22" spans="2:41" s="89" customFormat="1" ht="15" customHeight="1">
      <c r="B22" s="676"/>
      <c r="C22" s="528" t="s">
        <v>15</v>
      </c>
      <c r="D22" s="18">
        <f t="shared" si="10"/>
        <v>1</v>
      </c>
      <c r="E22" s="19">
        <v>1</v>
      </c>
      <c r="F22" s="19"/>
      <c r="G22" s="19"/>
      <c r="H22" s="19"/>
      <c r="I22" s="20"/>
      <c r="J22" s="21">
        <f>SUM(K22:P22)</f>
        <v>1</v>
      </c>
      <c r="K22" s="19">
        <v>1</v>
      </c>
      <c r="L22" s="19"/>
      <c r="M22" s="19"/>
      <c r="N22" s="19"/>
      <c r="O22" s="19"/>
      <c r="P22" s="21"/>
      <c r="Q22" s="18">
        <f>SUM(R22:T22)</f>
        <v>0</v>
      </c>
      <c r="R22" s="19"/>
      <c r="S22" s="19"/>
      <c r="T22" s="19"/>
      <c r="U22" s="20"/>
      <c r="V22" s="21">
        <f>SUM(W22:Y22)</f>
        <v>0</v>
      </c>
      <c r="W22" s="19"/>
      <c r="X22" s="19"/>
      <c r="Y22" s="20"/>
      <c r="Z22" s="18">
        <f>SUM(AA22:AC22)</f>
        <v>0</v>
      </c>
      <c r="AA22" s="19"/>
      <c r="AB22" s="19"/>
      <c r="AC22" s="21"/>
      <c r="AD22" s="22">
        <v>10</v>
      </c>
      <c r="AE22" s="23"/>
      <c r="AF22" s="24"/>
      <c r="AG22" s="25">
        <f t="shared" si="9"/>
        <v>32</v>
      </c>
      <c r="AH22" s="23">
        <f>AI22+AJ22</f>
        <v>32</v>
      </c>
      <c r="AI22" s="23">
        <v>32</v>
      </c>
      <c r="AJ22" s="23"/>
      <c r="AK22" s="23"/>
      <c r="AL22" s="23"/>
      <c r="AM22" s="23"/>
      <c r="AN22" s="25"/>
      <c r="AO22" s="325"/>
    </row>
    <row r="23" spans="2:41" s="89" customFormat="1" ht="15" customHeight="1">
      <c r="B23" s="676"/>
      <c r="C23" s="528" t="s">
        <v>14</v>
      </c>
      <c r="D23" s="18">
        <f t="shared" si="10"/>
        <v>2</v>
      </c>
      <c r="E23" s="19">
        <v>1</v>
      </c>
      <c r="F23" s="19"/>
      <c r="G23" s="19"/>
      <c r="H23" s="19"/>
      <c r="I23" s="20">
        <v>1</v>
      </c>
      <c r="J23" s="21">
        <f>SUM(K23:P23)</f>
        <v>1</v>
      </c>
      <c r="K23" s="19"/>
      <c r="L23" s="19"/>
      <c r="M23" s="19">
        <v>1</v>
      </c>
      <c r="N23" s="19"/>
      <c r="O23" s="19"/>
      <c r="P23" s="21"/>
      <c r="Q23" s="18">
        <f>SUM(R23:T23)</f>
        <v>0</v>
      </c>
      <c r="R23" s="19"/>
      <c r="S23" s="19"/>
      <c r="T23" s="19"/>
      <c r="U23" s="20"/>
      <c r="V23" s="21">
        <f>SUM(W23:Y23)</f>
        <v>0</v>
      </c>
      <c r="W23" s="19"/>
      <c r="X23" s="19"/>
      <c r="Y23" s="20"/>
      <c r="Z23" s="18">
        <f>SUM(AA23:AC23)</f>
        <v>0</v>
      </c>
      <c r="AA23" s="19"/>
      <c r="AB23" s="19"/>
      <c r="AC23" s="21"/>
      <c r="AD23" s="22">
        <v>3</v>
      </c>
      <c r="AE23" s="23"/>
      <c r="AF23" s="24"/>
      <c r="AG23" s="25">
        <f t="shared" si="9"/>
        <v>209</v>
      </c>
      <c r="AH23" s="23">
        <f>AI23+AJ23</f>
        <v>193</v>
      </c>
      <c r="AI23" s="23">
        <v>59</v>
      </c>
      <c r="AJ23" s="23">
        <v>134</v>
      </c>
      <c r="AK23" s="23"/>
      <c r="AL23" s="23"/>
      <c r="AM23" s="23"/>
      <c r="AN23" s="25">
        <v>16</v>
      </c>
      <c r="AO23" s="325"/>
    </row>
    <row r="24" spans="2:41" s="89" customFormat="1" ht="15" customHeight="1">
      <c r="B24" s="676"/>
      <c r="C24" s="528" t="s">
        <v>13</v>
      </c>
      <c r="D24" s="18">
        <f t="shared" si="10"/>
        <v>2</v>
      </c>
      <c r="E24" s="19">
        <v>1</v>
      </c>
      <c r="F24" s="19">
        <v>1</v>
      </c>
      <c r="G24" s="19"/>
      <c r="H24" s="19"/>
      <c r="I24" s="20"/>
      <c r="J24" s="21">
        <f>SUM(K24:P24)</f>
        <v>3</v>
      </c>
      <c r="K24" s="19">
        <v>1</v>
      </c>
      <c r="L24" s="19"/>
      <c r="M24" s="19"/>
      <c r="N24" s="19"/>
      <c r="O24" s="19">
        <v>1</v>
      </c>
      <c r="P24" s="21">
        <v>1</v>
      </c>
      <c r="Q24" s="18">
        <f>SUM(R24:T24)</f>
        <v>1</v>
      </c>
      <c r="R24" s="19">
        <v>1</v>
      </c>
      <c r="S24" s="19"/>
      <c r="T24" s="19"/>
      <c r="U24" s="20">
        <v>1</v>
      </c>
      <c r="V24" s="21">
        <f>SUM(W24:Y24)</f>
        <v>0</v>
      </c>
      <c r="W24" s="19"/>
      <c r="X24" s="19"/>
      <c r="Y24" s="20"/>
      <c r="Z24" s="18">
        <f>SUM(AA24:AC24)</f>
        <v>0</v>
      </c>
      <c r="AA24" s="19"/>
      <c r="AB24" s="19"/>
      <c r="AC24" s="21"/>
      <c r="AD24" s="22">
        <v>214</v>
      </c>
      <c r="AE24" s="23"/>
      <c r="AF24" s="24">
        <v>1</v>
      </c>
      <c r="AG24" s="25">
        <f t="shared" si="9"/>
        <v>11027</v>
      </c>
      <c r="AH24" s="23">
        <f>AI24+AJ24</f>
        <v>10711</v>
      </c>
      <c r="AI24" s="23">
        <v>10531</v>
      </c>
      <c r="AJ24" s="23">
        <v>180</v>
      </c>
      <c r="AK24" s="23">
        <v>316</v>
      </c>
      <c r="AL24" s="23"/>
      <c r="AM24" s="23"/>
      <c r="AN24" s="25"/>
      <c r="AO24" s="325"/>
    </row>
    <row r="25" spans="2:41" s="89" customFormat="1" ht="15" customHeight="1">
      <c r="B25" s="676"/>
      <c r="C25" s="528" t="s">
        <v>16</v>
      </c>
      <c r="D25" s="44"/>
      <c r="E25" s="45"/>
      <c r="F25" s="45"/>
      <c r="G25" s="45"/>
      <c r="H25" s="45"/>
      <c r="I25" s="46"/>
      <c r="J25" s="47">
        <f>SUM(K25:P25)</f>
        <v>0</v>
      </c>
      <c r="K25" s="45"/>
      <c r="L25" s="45"/>
      <c r="M25" s="45"/>
      <c r="N25" s="45"/>
      <c r="O25" s="45"/>
      <c r="P25" s="47"/>
      <c r="Q25" s="44">
        <f>SUM(R25:T25)</f>
        <v>0</v>
      </c>
      <c r="R25" s="45"/>
      <c r="S25" s="45"/>
      <c r="T25" s="45"/>
      <c r="U25" s="46"/>
      <c r="V25" s="47">
        <f>SUM(W25:Y25)</f>
        <v>0</v>
      </c>
      <c r="W25" s="45"/>
      <c r="X25" s="45"/>
      <c r="Y25" s="46"/>
      <c r="Z25" s="18">
        <f>SUM(AA25:AC25)</f>
        <v>0</v>
      </c>
      <c r="AA25" s="19"/>
      <c r="AB25" s="19"/>
      <c r="AC25" s="21"/>
      <c r="AD25" s="22"/>
      <c r="AE25" s="23"/>
      <c r="AF25" s="24"/>
      <c r="AG25" s="25">
        <f t="shared" si="9"/>
        <v>0</v>
      </c>
      <c r="AH25" s="23">
        <f>AI25+AJ25</f>
        <v>0</v>
      </c>
      <c r="AI25" s="23"/>
      <c r="AJ25" s="23"/>
      <c r="AK25" s="23"/>
      <c r="AL25" s="23"/>
      <c r="AM25" s="23"/>
      <c r="AN25" s="25"/>
      <c r="AO25" s="325"/>
    </row>
    <row r="26" spans="2:41" s="89" customFormat="1" ht="15" customHeight="1">
      <c r="B26" s="677"/>
      <c r="C26" s="530" t="s">
        <v>17</v>
      </c>
      <c r="D26" s="52">
        <f t="shared" si="10"/>
        <v>1</v>
      </c>
      <c r="E26" s="53"/>
      <c r="F26" s="53"/>
      <c r="G26" s="53">
        <v>1</v>
      </c>
      <c r="H26" s="53"/>
      <c r="I26" s="64"/>
      <c r="J26" s="54">
        <f>SUM(K26:P26)</f>
        <v>0</v>
      </c>
      <c r="K26" s="53"/>
      <c r="L26" s="53"/>
      <c r="M26" s="53"/>
      <c r="N26" s="53"/>
      <c r="O26" s="53"/>
      <c r="P26" s="54"/>
      <c r="Q26" s="52">
        <f>SUM(R26:T26)</f>
        <v>0</v>
      </c>
      <c r="R26" s="53"/>
      <c r="S26" s="53"/>
      <c r="T26" s="53"/>
      <c r="U26" s="64"/>
      <c r="V26" s="54">
        <f>SUM(W26:Y26)</f>
        <v>0</v>
      </c>
      <c r="W26" s="53"/>
      <c r="X26" s="53"/>
      <c r="Y26" s="64"/>
      <c r="Z26" s="44">
        <f>SUM(AA26:AC26)</f>
        <v>0</v>
      </c>
      <c r="AA26" s="45"/>
      <c r="AB26" s="45"/>
      <c r="AC26" s="47"/>
      <c r="AD26" s="48"/>
      <c r="AE26" s="49"/>
      <c r="AF26" s="50"/>
      <c r="AG26" s="51">
        <f t="shared" si="9"/>
        <v>312</v>
      </c>
      <c r="AH26" s="49">
        <f>AI26+AJ26</f>
        <v>0</v>
      </c>
      <c r="AI26" s="49"/>
      <c r="AJ26" s="49"/>
      <c r="AK26" s="49"/>
      <c r="AL26" s="49">
        <v>312</v>
      </c>
      <c r="AM26" s="49"/>
      <c r="AN26" s="51"/>
      <c r="AO26" s="327"/>
    </row>
    <row r="27" spans="2:41" ht="15" customHeight="1">
      <c r="B27" s="1009" t="s">
        <v>349</v>
      </c>
      <c r="C27" s="59" t="s">
        <v>9</v>
      </c>
      <c r="D27" s="60">
        <f t="shared" si="10"/>
        <v>15</v>
      </c>
      <c r="E27" s="61">
        <f aca="true" t="shared" si="17" ref="E27:Y27">SUM(E28:E30)</f>
        <v>5</v>
      </c>
      <c r="F27" s="61">
        <f t="shared" si="17"/>
        <v>2</v>
      </c>
      <c r="G27" s="61">
        <f t="shared" si="17"/>
        <v>2</v>
      </c>
      <c r="H27" s="61">
        <f t="shared" si="17"/>
        <v>0</v>
      </c>
      <c r="I27" s="62">
        <f t="shared" si="17"/>
        <v>6</v>
      </c>
      <c r="J27" s="63">
        <f t="shared" si="17"/>
        <v>7</v>
      </c>
      <c r="K27" s="61">
        <f t="shared" si="17"/>
        <v>3</v>
      </c>
      <c r="L27" s="61">
        <f t="shared" si="17"/>
        <v>0</v>
      </c>
      <c r="M27" s="61">
        <f t="shared" si="17"/>
        <v>2</v>
      </c>
      <c r="N27" s="61">
        <f t="shared" si="17"/>
        <v>2</v>
      </c>
      <c r="O27" s="61">
        <f t="shared" si="17"/>
        <v>0</v>
      </c>
      <c r="P27" s="63">
        <f t="shared" si="17"/>
        <v>0</v>
      </c>
      <c r="Q27" s="60">
        <f t="shared" si="17"/>
        <v>5</v>
      </c>
      <c r="R27" s="61">
        <f t="shared" si="17"/>
        <v>4</v>
      </c>
      <c r="S27" s="61">
        <f t="shared" si="17"/>
        <v>0</v>
      </c>
      <c r="T27" s="61">
        <f t="shared" si="17"/>
        <v>1</v>
      </c>
      <c r="U27" s="62">
        <f t="shared" si="17"/>
        <v>12</v>
      </c>
      <c r="V27" s="63">
        <f t="shared" si="17"/>
        <v>3</v>
      </c>
      <c r="W27" s="61">
        <f t="shared" si="17"/>
        <v>0</v>
      </c>
      <c r="X27" s="61">
        <f t="shared" si="17"/>
        <v>0</v>
      </c>
      <c r="Y27" s="62">
        <f t="shared" si="17"/>
        <v>3</v>
      </c>
      <c r="Z27" s="60">
        <f aca="true" t="shared" si="18" ref="Z27:AO27">SUM(Z28:Z30)</f>
        <v>2</v>
      </c>
      <c r="AA27" s="61">
        <f t="shared" si="18"/>
        <v>0</v>
      </c>
      <c r="AB27" s="61">
        <f t="shared" si="18"/>
        <v>0</v>
      </c>
      <c r="AC27" s="63">
        <f t="shared" si="18"/>
        <v>2</v>
      </c>
      <c r="AD27" s="65">
        <f t="shared" si="18"/>
        <v>503</v>
      </c>
      <c r="AE27" s="66">
        <f t="shared" si="18"/>
        <v>0</v>
      </c>
      <c r="AF27" s="67">
        <f t="shared" si="18"/>
        <v>0</v>
      </c>
      <c r="AG27" s="68">
        <f t="shared" si="9"/>
        <v>13937</v>
      </c>
      <c r="AH27" s="66">
        <f t="shared" si="18"/>
        <v>13631</v>
      </c>
      <c r="AI27" s="66">
        <f t="shared" si="18"/>
        <v>9229</v>
      </c>
      <c r="AJ27" s="66">
        <f t="shared" si="18"/>
        <v>4402</v>
      </c>
      <c r="AK27" s="66">
        <f t="shared" si="18"/>
        <v>170</v>
      </c>
      <c r="AL27" s="66">
        <f t="shared" si="18"/>
        <v>136</v>
      </c>
      <c r="AM27" s="66">
        <f t="shared" si="18"/>
        <v>0</v>
      </c>
      <c r="AN27" s="68">
        <f t="shared" si="18"/>
        <v>0</v>
      </c>
      <c r="AO27" s="330">
        <f t="shared" si="18"/>
        <v>0</v>
      </c>
    </row>
    <row r="28" spans="2:41" ht="15" customHeight="1">
      <c r="B28" s="1035"/>
      <c r="C28" s="69" t="s">
        <v>108</v>
      </c>
      <c r="D28" s="18">
        <f t="shared" si="10"/>
        <v>6</v>
      </c>
      <c r="E28" s="19">
        <v>1</v>
      </c>
      <c r="F28" s="19">
        <v>2</v>
      </c>
      <c r="G28" s="19"/>
      <c r="H28" s="19"/>
      <c r="I28" s="20">
        <v>3</v>
      </c>
      <c r="J28" s="21">
        <f>SUM(K28:P28)</f>
        <v>1</v>
      </c>
      <c r="K28" s="19"/>
      <c r="L28" s="19"/>
      <c r="M28" s="19">
        <v>1</v>
      </c>
      <c r="N28" s="19"/>
      <c r="O28" s="19"/>
      <c r="P28" s="21"/>
      <c r="Q28" s="18">
        <f>SUM(R28:T28)</f>
        <v>1</v>
      </c>
      <c r="R28" s="19"/>
      <c r="S28" s="19"/>
      <c r="T28" s="19">
        <v>1</v>
      </c>
      <c r="U28" s="20">
        <v>1</v>
      </c>
      <c r="V28" s="21">
        <f>SUM(W28:Y28)</f>
        <v>2</v>
      </c>
      <c r="W28" s="19"/>
      <c r="X28" s="19"/>
      <c r="Y28" s="20">
        <v>2</v>
      </c>
      <c r="Z28" s="18">
        <f>SUM(AA28:AC28)</f>
        <v>1</v>
      </c>
      <c r="AA28" s="19"/>
      <c r="AB28" s="19"/>
      <c r="AC28" s="21">
        <v>1</v>
      </c>
      <c r="AD28" s="22">
        <v>10</v>
      </c>
      <c r="AE28" s="23"/>
      <c r="AF28" s="24"/>
      <c r="AG28" s="25">
        <f t="shared" si="9"/>
        <v>262</v>
      </c>
      <c r="AH28" s="23">
        <f>AI28+AJ28</f>
        <v>162</v>
      </c>
      <c r="AI28" s="23">
        <v>129</v>
      </c>
      <c r="AJ28" s="23">
        <v>33</v>
      </c>
      <c r="AK28" s="23">
        <v>100</v>
      </c>
      <c r="AL28" s="23"/>
      <c r="AM28" s="23"/>
      <c r="AN28" s="25"/>
      <c r="AO28" s="325"/>
    </row>
    <row r="29" spans="2:41" ht="15" customHeight="1">
      <c r="B29" s="1036"/>
      <c r="C29" s="69" t="s">
        <v>38</v>
      </c>
      <c r="D29" s="44">
        <f t="shared" si="10"/>
        <v>4</v>
      </c>
      <c r="E29" s="45">
        <v>2</v>
      </c>
      <c r="F29" s="45"/>
      <c r="G29" s="45">
        <v>1</v>
      </c>
      <c r="H29" s="45"/>
      <c r="I29" s="46">
        <v>1</v>
      </c>
      <c r="J29" s="47">
        <f>SUM(K29:P29)</f>
        <v>2</v>
      </c>
      <c r="K29" s="45">
        <v>1</v>
      </c>
      <c r="L29" s="45"/>
      <c r="M29" s="45">
        <v>1</v>
      </c>
      <c r="N29" s="45"/>
      <c r="O29" s="45"/>
      <c r="P29" s="47"/>
      <c r="Q29" s="44">
        <f>SUM(R29:T29)</f>
        <v>1</v>
      </c>
      <c r="R29" s="45">
        <v>1</v>
      </c>
      <c r="S29" s="45"/>
      <c r="T29" s="45"/>
      <c r="U29" s="46">
        <v>3</v>
      </c>
      <c r="V29" s="47">
        <f>SUM(W29:Y29)</f>
        <v>1</v>
      </c>
      <c r="W29" s="45"/>
      <c r="X29" s="45"/>
      <c r="Y29" s="46">
        <v>1</v>
      </c>
      <c r="Z29" s="18">
        <f>SUM(AA29:AC29)</f>
        <v>1</v>
      </c>
      <c r="AA29" s="19"/>
      <c r="AB29" s="19"/>
      <c r="AC29" s="21">
        <v>1</v>
      </c>
      <c r="AD29" s="22">
        <v>123</v>
      </c>
      <c r="AE29" s="23"/>
      <c r="AF29" s="24"/>
      <c r="AG29" s="25">
        <f t="shared" si="9"/>
        <v>6274</v>
      </c>
      <c r="AH29" s="23">
        <f>AI29+AJ29</f>
        <v>6268</v>
      </c>
      <c r="AI29" s="23">
        <v>5378</v>
      </c>
      <c r="AJ29" s="23">
        <v>890</v>
      </c>
      <c r="AK29" s="23"/>
      <c r="AL29" s="23">
        <v>6</v>
      </c>
      <c r="AM29" s="23"/>
      <c r="AN29" s="25"/>
      <c r="AO29" s="325"/>
    </row>
    <row r="30" spans="2:41" ht="15" customHeight="1">
      <c r="B30" s="1036"/>
      <c r="C30" s="313" t="s">
        <v>39</v>
      </c>
      <c r="D30" s="18">
        <f t="shared" si="10"/>
        <v>5</v>
      </c>
      <c r="E30" s="19">
        <v>2</v>
      </c>
      <c r="F30" s="19"/>
      <c r="G30" s="19">
        <v>1</v>
      </c>
      <c r="H30" s="19"/>
      <c r="I30" s="20">
        <v>2</v>
      </c>
      <c r="J30" s="21">
        <f>SUM(K30:P30)</f>
        <v>4</v>
      </c>
      <c r="K30" s="19">
        <v>2</v>
      </c>
      <c r="L30" s="19"/>
      <c r="M30" s="19"/>
      <c r="N30" s="19">
        <v>2</v>
      </c>
      <c r="O30" s="19"/>
      <c r="P30" s="21"/>
      <c r="Q30" s="18">
        <f>SUM(R30:T30)</f>
        <v>3</v>
      </c>
      <c r="R30" s="19">
        <v>3</v>
      </c>
      <c r="S30" s="19"/>
      <c r="T30" s="19"/>
      <c r="U30" s="20">
        <v>8</v>
      </c>
      <c r="V30" s="21">
        <f>SUM(W30:Y30)</f>
        <v>0</v>
      </c>
      <c r="W30" s="19"/>
      <c r="X30" s="19"/>
      <c r="Y30" s="20"/>
      <c r="Z30" s="18">
        <f>SUM(AA30:AC30)</f>
        <v>0</v>
      </c>
      <c r="AA30" s="19"/>
      <c r="AB30" s="19"/>
      <c r="AC30" s="21"/>
      <c r="AD30" s="22">
        <v>370</v>
      </c>
      <c r="AE30" s="23"/>
      <c r="AF30" s="24"/>
      <c r="AG30" s="25">
        <f t="shared" si="9"/>
        <v>7401</v>
      </c>
      <c r="AH30" s="23">
        <f>AI30+AJ30</f>
        <v>7201</v>
      </c>
      <c r="AI30" s="23">
        <v>3722</v>
      </c>
      <c r="AJ30" s="23">
        <v>3479</v>
      </c>
      <c r="AK30" s="23">
        <v>70</v>
      </c>
      <c r="AL30" s="23">
        <v>130</v>
      </c>
      <c r="AM30" s="23"/>
      <c r="AN30" s="25"/>
      <c r="AO30" s="325"/>
    </row>
    <row r="31" spans="2:41" ht="15" customHeight="1">
      <c r="B31" s="675" t="s">
        <v>335</v>
      </c>
      <c r="C31" s="35" t="s">
        <v>9</v>
      </c>
      <c r="D31" s="60">
        <f t="shared" si="10"/>
        <v>15</v>
      </c>
      <c r="E31" s="61">
        <f aca="true" t="shared" si="19" ref="E31:Y31">SUM(E32:E33)</f>
        <v>4</v>
      </c>
      <c r="F31" s="61">
        <f t="shared" si="19"/>
        <v>1</v>
      </c>
      <c r="G31" s="61">
        <f t="shared" si="19"/>
        <v>2</v>
      </c>
      <c r="H31" s="61">
        <f t="shared" si="19"/>
        <v>0</v>
      </c>
      <c r="I31" s="62">
        <f t="shared" si="19"/>
        <v>8</v>
      </c>
      <c r="J31" s="63">
        <f t="shared" si="19"/>
        <v>5</v>
      </c>
      <c r="K31" s="61">
        <f t="shared" si="19"/>
        <v>1</v>
      </c>
      <c r="L31" s="61">
        <f t="shared" si="19"/>
        <v>1</v>
      </c>
      <c r="M31" s="61">
        <f t="shared" si="19"/>
        <v>1</v>
      </c>
      <c r="N31" s="61">
        <f t="shared" si="19"/>
        <v>2</v>
      </c>
      <c r="O31" s="61">
        <f t="shared" si="19"/>
        <v>0</v>
      </c>
      <c r="P31" s="63">
        <f t="shared" si="19"/>
        <v>0</v>
      </c>
      <c r="Q31" s="60">
        <f t="shared" si="19"/>
        <v>4</v>
      </c>
      <c r="R31" s="61">
        <f t="shared" si="19"/>
        <v>1</v>
      </c>
      <c r="S31" s="61">
        <f t="shared" si="19"/>
        <v>1</v>
      </c>
      <c r="T31" s="61">
        <f t="shared" si="19"/>
        <v>2</v>
      </c>
      <c r="U31" s="62">
        <f t="shared" si="19"/>
        <v>9</v>
      </c>
      <c r="V31" s="63">
        <f t="shared" si="19"/>
        <v>0</v>
      </c>
      <c r="W31" s="61">
        <f t="shared" si="19"/>
        <v>0</v>
      </c>
      <c r="X31" s="61">
        <f t="shared" si="19"/>
        <v>0</v>
      </c>
      <c r="Y31" s="62">
        <f t="shared" si="19"/>
        <v>0</v>
      </c>
      <c r="Z31" s="60">
        <f aca="true" t="shared" si="20" ref="Z31:AF31">SUM(Z32:Z33)</f>
        <v>3</v>
      </c>
      <c r="AA31" s="61">
        <f t="shared" si="20"/>
        <v>0</v>
      </c>
      <c r="AB31" s="61">
        <f t="shared" si="20"/>
        <v>0</v>
      </c>
      <c r="AC31" s="63">
        <f t="shared" si="20"/>
        <v>3</v>
      </c>
      <c r="AD31" s="65">
        <f t="shared" si="20"/>
        <v>207</v>
      </c>
      <c r="AE31" s="66">
        <f t="shared" si="20"/>
        <v>0</v>
      </c>
      <c r="AF31" s="67">
        <f t="shared" si="20"/>
        <v>2</v>
      </c>
      <c r="AG31" s="68">
        <f t="shared" si="9"/>
        <v>10836</v>
      </c>
      <c r="AH31" s="66">
        <f aca="true" t="shared" si="21" ref="AH31:AO31">SUM(AH32:AH33)</f>
        <v>4284</v>
      </c>
      <c r="AI31" s="66">
        <f t="shared" si="21"/>
        <v>3218</v>
      </c>
      <c r="AJ31" s="66">
        <f t="shared" si="21"/>
        <v>1066</v>
      </c>
      <c r="AK31" s="66">
        <f t="shared" si="21"/>
        <v>58</v>
      </c>
      <c r="AL31" s="66">
        <f t="shared" si="21"/>
        <v>6493</v>
      </c>
      <c r="AM31" s="66">
        <f t="shared" si="21"/>
        <v>0</v>
      </c>
      <c r="AN31" s="68">
        <f t="shared" si="21"/>
        <v>1</v>
      </c>
      <c r="AO31" s="330">
        <f t="shared" si="21"/>
        <v>0</v>
      </c>
    </row>
    <row r="32" spans="2:41" ht="15" customHeight="1">
      <c r="B32" s="1039"/>
      <c r="C32" s="69" t="s">
        <v>320</v>
      </c>
      <c r="D32" s="18">
        <f t="shared" si="10"/>
        <v>11</v>
      </c>
      <c r="E32" s="19">
        <v>4</v>
      </c>
      <c r="F32" s="19">
        <v>1</v>
      </c>
      <c r="G32" s="19">
        <v>1</v>
      </c>
      <c r="H32" s="19"/>
      <c r="I32" s="20">
        <v>5</v>
      </c>
      <c r="J32" s="21">
        <f>SUM(K32:P32)</f>
        <v>5</v>
      </c>
      <c r="K32" s="19">
        <v>1</v>
      </c>
      <c r="L32" s="19">
        <v>1</v>
      </c>
      <c r="M32" s="19">
        <v>1</v>
      </c>
      <c r="N32" s="19">
        <v>2</v>
      </c>
      <c r="O32" s="19"/>
      <c r="P32" s="21"/>
      <c r="Q32" s="18">
        <f>SUM(R32:T32)</f>
        <v>4</v>
      </c>
      <c r="R32" s="19">
        <v>1</v>
      </c>
      <c r="S32" s="19">
        <v>1</v>
      </c>
      <c r="T32" s="19">
        <v>2</v>
      </c>
      <c r="U32" s="20">
        <v>9</v>
      </c>
      <c r="V32" s="21">
        <f>SUM(W32:Y32)</f>
        <v>0</v>
      </c>
      <c r="W32" s="19"/>
      <c r="X32" s="19"/>
      <c r="Y32" s="20"/>
      <c r="Z32" s="18">
        <f>SUM(AA32:AC32)</f>
        <v>2</v>
      </c>
      <c r="AA32" s="19"/>
      <c r="AB32" s="19"/>
      <c r="AC32" s="21">
        <v>2</v>
      </c>
      <c r="AD32" s="22">
        <v>207</v>
      </c>
      <c r="AE32" s="23"/>
      <c r="AF32" s="24">
        <v>2</v>
      </c>
      <c r="AG32" s="25">
        <f t="shared" si="9"/>
        <v>4755</v>
      </c>
      <c r="AH32" s="23">
        <f>AI32+AJ32</f>
        <v>4284</v>
      </c>
      <c r="AI32" s="23">
        <v>3218</v>
      </c>
      <c r="AJ32" s="23">
        <v>1066</v>
      </c>
      <c r="AK32" s="23">
        <v>58</v>
      </c>
      <c r="AL32" s="23">
        <v>413</v>
      </c>
      <c r="AM32" s="23"/>
      <c r="AN32" s="25"/>
      <c r="AO32" s="325"/>
    </row>
    <row r="33" spans="2:41" ht="15" customHeight="1">
      <c r="B33" s="1037"/>
      <c r="C33" s="71" t="s">
        <v>18</v>
      </c>
      <c r="D33" s="52">
        <f t="shared" si="10"/>
        <v>4</v>
      </c>
      <c r="E33" s="53"/>
      <c r="F33" s="53"/>
      <c r="G33" s="53">
        <v>1</v>
      </c>
      <c r="H33" s="53"/>
      <c r="I33" s="64">
        <v>3</v>
      </c>
      <c r="J33" s="54">
        <f>SUM(K33:P33)</f>
        <v>0</v>
      </c>
      <c r="K33" s="53"/>
      <c r="L33" s="53"/>
      <c r="M33" s="53"/>
      <c r="N33" s="53"/>
      <c r="O33" s="53"/>
      <c r="P33" s="54"/>
      <c r="Q33" s="52">
        <f>SUM(R33:T33)</f>
        <v>0</v>
      </c>
      <c r="R33" s="53"/>
      <c r="S33" s="53"/>
      <c r="T33" s="53"/>
      <c r="U33" s="64"/>
      <c r="V33" s="54">
        <f>SUM(W33:Y33)</f>
        <v>0</v>
      </c>
      <c r="W33" s="53"/>
      <c r="X33" s="53"/>
      <c r="Y33" s="64"/>
      <c r="Z33" s="52">
        <f>SUM(AA33:AC33)</f>
        <v>1</v>
      </c>
      <c r="AA33" s="53"/>
      <c r="AB33" s="53"/>
      <c r="AC33" s="54">
        <v>1</v>
      </c>
      <c r="AD33" s="55"/>
      <c r="AE33" s="56"/>
      <c r="AF33" s="57"/>
      <c r="AG33" s="58">
        <f t="shared" si="9"/>
        <v>6081</v>
      </c>
      <c r="AH33" s="56">
        <f>AI33+AJ33</f>
        <v>0</v>
      </c>
      <c r="AI33" s="56"/>
      <c r="AJ33" s="56"/>
      <c r="AK33" s="56"/>
      <c r="AL33" s="56">
        <v>6080</v>
      </c>
      <c r="AM33" s="56"/>
      <c r="AN33" s="58">
        <v>1</v>
      </c>
      <c r="AO33" s="328"/>
    </row>
    <row r="34" spans="2:41" ht="15" customHeight="1">
      <c r="B34" s="675" t="s">
        <v>336</v>
      </c>
      <c r="C34" s="59" t="s">
        <v>9</v>
      </c>
      <c r="D34" s="36">
        <f t="shared" si="10"/>
        <v>11</v>
      </c>
      <c r="E34" s="37">
        <f aca="true" t="shared" si="22" ref="E34:Y34">SUM(E35:E38)</f>
        <v>7</v>
      </c>
      <c r="F34" s="37">
        <f t="shared" si="22"/>
        <v>3</v>
      </c>
      <c r="G34" s="37">
        <f t="shared" si="22"/>
        <v>0</v>
      </c>
      <c r="H34" s="37">
        <f t="shared" si="22"/>
        <v>0</v>
      </c>
      <c r="I34" s="38">
        <f t="shared" si="22"/>
        <v>1</v>
      </c>
      <c r="J34" s="39">
        <f t="shared" si="22"/>
        <v>16</v>
      </c>
      <c r="K34" s="37">
        <f t="shared" si="22"/>
        <v>6</v>
      </c>
      <c r="L34" s="37">
        <f t="shared" si="22"/>
        <v>0</v>
      </c>
      <c r="M34" s="37">
        <f t="shared" si="22"/>
        <v>1</v>
      </c>
      <c r="N34" s="37">
        <f t="shared" si="22"/>
        <v>9</v>
      </c>
      <c r="O34" s="37">
        <f t="shared" si="22"/>
        <v>0</v>
      </c>
      <c r="P34" s="39">
        <f t="shared" si="22"/>
        <v>0</v>
      </c>
      <c r="Q34" s="36">
        <f t="shared" si="22"/>
        <v>5</v>
      </c>
      <c r="R34" s="37">
        <f t="shared" si="22"/>
        <v>5</v>
      </c>
      <c r="S34" s="37">
        <f t="shared" si="22"/>
        <v>0</v>
      </c>
      <c r="T34" s="37">
        <f t="shared" si="22"/>
        <v>0</v>
      </c>
      <c r="U34" s="38">
        <f t="shared" si="22"/>
        <v>7</v>
      </c>
      <c r="V34" s="39">
        <f t="shared" si="22"/>
        <v>3</v>
      </c>
      <c r="W34" s="37">
        <f t="shared" si="22"/>
        <v>0</v>
      </c>
      <c r="X34" s="37">
        <f t="shared" si="22"/>
        <v>0</v>
      </c>
      <c r="Y34" s="38">
        <f t="shared" si="22"/>
        <v>3</v>
      </c>
      <c r="Z34" s="36">
        <f aca="true" t="shared" si="23" ref="Z34:AO34">SUM(Z35:Z38)</f>
        <v>1</v>
      </c>
      <c r="AA34" s="37">
        <f t="shared" si="23"/>
        <v>0</v>
      </c>
      <c r="AB34" s="37">
        <f t="shared" si="23"/>
        <v>0</v>
      </c>
      <c r="AC34" s="39">
        <f t="shared" si="23"/>
        <v>1</v>
      </c>
      <c r="AD34" s="40">
        <f t="shared" si="23"/>
        <v>845</v>
      </c>
      <c r="AE34" s="41">
        <f t="shared" si="23"/>
        <v>0</v>
      </c>
      <c r="AF34" s="42">
        <f t="shared" si="23"/>
        <v>17</v>
      </c>
      <c r="AG34" s="43">
        <f t="shared" si="9"/>
        <v>30173</v>
      </c>
      <c r="AH34" s="41">
        <f t="shared" si="23"/>
        <v>30133</v>
      </c>
      <c r="AI34" s="41">
        <f t="shared" si="23"/>
        <v>19286</v>
      </c>
      <c r="AJ34" s="41">
        <f t="shared" si="23"/>
        <v>10847</v>
      </c>
      <c r="AK34" s="41">
        <f t="shared" si="23"/>
        <v>40</v>
      </c>
      <c r="AL34" s="41">
        <f t="shared" si="23"/>
        <v>0</v>
      </c>
      <c r="AM34" s="41">
        <f t="shared" si="23"/>
        <v>0</v>
      </c>
      <c r="AN34" s="43">
        <f t="shared" si="23"/>
        <v>0</v>
      </c>
      <c r="AO34" s="329">
        <f t="shared" si="23"/>
        <v>0</v>
      </c>
    </row>
    <row r="35" spans="2:41" ht="15" customHeight="1">
      <c r="B35" s="1033"/>
      <c r="C35" s="69" t="s">
        <v>40</v>
      </c>
      <c r="D35" s="18">
        <f t="shared" si="10"/>
        <v>3</v>
      </c>
      <c r="E35" s="19">
        <v>3</v>
      </c>
      <c r="F35" s="19"/>
      <c r="G35" s="19"/>
      <c r="H35" s="19"/>
      <c r="I35" s="20"/>
      <c r="J35" s="21">
        <f>SUM(K35:P35)</f>
        <v>5</v>
      </c>
      <c r="K35" s="19">
        <v>2</v>
      </c>
      <c r="L35" s="19"/>
      <c r="M35" s="19">
        <v>1</v>
      </c>
      <c r="N35" s="19">
        <v>2</v>
      </c>
      <c r="O35" s="19"/>
      <c r="P35" s="21"/>
      <c r="Q35" s="18">
        <f>SUM(R35:T35)</f>
        <v>1</v>
      </c>
      <c r="R35" s="19">
        <v>1</v>
      </c>
      <c r="S35" s="19"/>
      <c r="T35" s="19"/>
      <c r="U35" s="20">
        <v>1</v>
      </c>
      <c r="V35" s="21">
        <f>SUM(W35:Y35)</f>
        <v>0</v>
      </c>
      <c r="W35" s="19"/>
      <c r="X35" s="19"/>
      <c r="Y35" s="20"/>
      <c r="Z35" s="18">
        <f>SUM(AA35:AC35)</f>
        <v>0</v>
      </c>
      <c r="AA35" s="19"/>
      <c r="AB35" s="19"/>
      <c r="AC35" s="21"/>
      <c r="AD35" s="22">
        <v>146</v>
      </c>
      <c r="AE35" s="23"/>
      <c r="AF35" s="24"/>
      <c r="AG35" s="25">
        <f t="shared" si="9"/>
        <v>11382</v>
      </c>
      <c r="AH35" s="23">
        <f>AI35+AJ35</f>
        <v>11382</v>
      </c>
      <c r="AI35" s="23">
        <v>9350</v>
      </c>
      <c r="AJ35" s="23">
        <v>2032</v>
      </c>
      <c r="AK35" s="23"/>
      <c r="AL35" s="23"/>
      <c r="AM35" s="23"/>
      <c r="AN35" s="25"/>
      <c r="AO35" s="325"/>
    </row>
    <row r="36" spans="2:41" ht="15" customHeight="1">
      <c r="B36" s="1033"/>
      <c r="C36" s="69" t="s">
        <v>41</v>
      </c>
      <c r="D36" s="44">
        <f t="shared" si="10"/>
        <v>5</v>
      </c>
      <c r="E36" s="45">
        <v>1</v>
      </c>
      <c r="F36" s="45">
        <v>3</v>
      </c>
      <c r="G36" s="45"/>
      <c r="H36" s="45"/>
      <c r="I36" s="46">
        <v>1</v>
      </c>
      <c r="J36" s="47">
        <f>SUM(K36:P36)</f>
        <v>3</v>
      </c>
      <c r="K36" s="45">
        <v>1</v>
      </c>
      <c r="L36" s="45"/>
      <c r="M36" s="45"/>
      <c r="N36" s="45">
        <v>2</v>
      </c>
      <c r="O36" s="45"/>
      <c r="P36" s="47"/>
      <c r="Q36" s="44">
        <f>SUM(R36:T36)</f>
        <v>1</v>
      </c>
      <c r="R36" s="19">
        <v>1</v>
      </c>
      <c r="S36" s="19"/>
      <c r="T36" s="19"/>
      <c r="U36" s="20">
        <v>1</v>
      </c>
      <c r="V36" s="47">
        <f>SUM(W36:Y36)</f>
        <v>1</v>
      </c>
      <c r="W36" s="45"/>
      <c r="X36" s="45"/>
      <c r="Y36" s="46">
        <v>1</v>
      </c>
      <c r="Z36" s="18">
        <f>SUM(AA36:AC36)</f>
        <v>1</v>
      </c>
      <c r="AA36" s="19"/>
      <c r="AB36" s="19"/>
      <c r="AC36" s="21">
        <v>1</v>
      </c>
      <c r="AD36" s="22">
        <v>66</v>
      </c>
      <c r="AE36" s="23"/>
      <c r="AF36" s="24">
        <v>17</v>
      </c>
      <c r="AG36" s="25">
        <f t="shared" si="9"/>
        <v>901</v>
      </c>
      <c r="AH36" s="23">
        <f>AI36+AJ36</f>
        <v>861</v>
      </c>
      <c r="AI36" s="23">
        <v>667</v>
      </c>
      <c r="AJ36" s="23">
        <v>194</v>
      </c>
      <c r="AK36" s="23">
        <v>40</v>
      </c>
      <c r="AL36" s="23"/>
      <c r="AM36" s="23"/>
      <c r="AN36" s="25"/>
      <c r="AO36" s="325"/>
    </row>
    <row r="37" spans="2:41" ht="15" customHeight="1">
      <c r="B37" s="1033"/>
      <c r="C37" s="69" t="s">
        <v>19</v>
      </c>
      <c r="D37" s="18">
        <f t="shared" si="10"/>
        <v>3</v>
      </c>
      <c r="E37" s="19">
        <v>3</v>
      </c>
      <c r="F37" s="19"/>
      <c r="G37" s="19"/>
      <c r="H37" s="19"/>
      <c r="I37" s="20"/>
      <c r="J37" s="21">
        <f>SUM(K37:P37)</f>
        <v>8</v>
      </c>
      <c r="K37" s="19">
        <v>3</v>
      </c>
      <c r="L37" s="19"/>
      <c r="M37" s="19"/>
      <c r="N37" s="19">
        <v>5</v>
      </c>
      <c r="O37" s="19"/>
      <c r="P37" s="21"/>
      <c r="Q37" s="18">
        <f>SUM(R37:T37)</f>
        <v>3</v>
      </c>
      <c r="R37" s="19">
        <v>3</v>
      </c>
      <c r="S37" s="19"/>
      <c r="T37" s="19"/>
      <c r="U37" s="20">
        <v>5</v>
      </c>
      <c r="V37" s="21">
        <f>SUM(W37:Y37)</f>
        <v>2</v>
      </c>
      <c r="W37" s="19"/>
      <c r="X37" s="19"/>
      <c r="Y37" s="20">
        <v>2</v>
      </c>
      <c r="Z37" s="18">
        <f>SUM(AA37:AC37)</f>
        <v>0</v>
      </c>
      <c r="AA37" s="19"/>
      <c r="AB37" s="19"/>
      <c r="AC37" s="21"/>
      <c r="AD37" s="22">
        <v>633</v>
      </c>
      <c r="AE37" s="23"/>
      <c r="AF37" s="24"/>
      <c r="AG37" s="25">
        <f t="shared" si="9"/>
        <v>17890</v>
      </c>
      <c r="AH37" s="23">
        <f>AI37+AJ37</f>
        <v>17890</v>
      </c>
      <c r="AI37" s="23">
        <v>9269</v>
      </c>
      <c r="AJ37" s="23">
        <v>8621</v>
      </c>
      <c r="AK37" s="23"/>
      <c r="AL37" s="23"/>
      <c r="AM37" s="23"/>
      <c r="AN37" s="25"/>
      <c r="AO37" s="325"/>
    </row>
    <row r="38" spans="2:41" ht="15" customHeight="1">
      <c r="B38" s="1034"/>
      <c r="C38" s="313" t="s">
        <v>20</v>
      </c>
      <c r="D38" s="18"/>
      <c r="E38" s="19"/>
      <c r="F38" s="19"/>
      <c r="G38" s="19"/>
      <c r="H38" s="19"/>
      <c r="I38" s="20"/>
      <c r="J38" s="21">
        <f>SUM(K38:P38)</f>
        <v>0</v>
      </c>
      <c r="K38" s="19"/>
      <c r="L38" s="19"/>
      <c r="M38" s="19"/>
      <c r="N38" s="19"/>
      <c r="O38" s="19"/>
      <c r="P38" s="21"/>
      <c r="Q38" s="18">
        <f>SUM(R38:T38)</f>
        <v>0</v>
      </c>
      <c r="R38" s="19"/>
      <c r="S38" s="19"/>
      <c r="T38" s="19"/>
      <c r="U38" s="20"/>
      <c r="V38" s="21">
        <f>SUM(W38:Y38)</f>
        <v>0</v>
      </c>
      <c r="W38" s="19"/>
      <c r="X38" s="19"/>
      <c r="Y38" s="20"/>
      <c r="Z38" s="18">
        <f>SUM(AA38:AC38)</f>
        <v>0</v>
      </c>
      <c r="AA38" s="19"/>
      <c r="AB38" s="19"/>
      <c r="AC38" s="21"/>
      <c r="AD38" s="22"/>
      <c r="AE38" s="23"/>
      <c r="AF38" s="24"/>
      <c r="AG38" s="25">
        <f t="shared" si="9"/>
        <v>0</v>
      </c>
      <c r="AH38" s="23">
        <f>AI38+AJ38</f>
        <v>0</v>
      </c>
      <c r="AI38" s="23"/>
      <c r="AJ38" s="23"/>
      <c r="AK38" s="23"/>
      <c r="AL38" s="23"/>
      <c r="AM38" s="23"/>
      <c r="AN38" s="25"/>
      <c r="AO38" s="325"/>
    </row>
    <row r="39" spans="2:41" ht="15" customHeight="1">
      <c r="B39" s="675" t="s">
        <v>337</v>
      </c>
      <c r="C39" s="35" t="s">
        <v>9</v>
      </c>
      <c r="D39" s="60">
        <f t="shared" si="10"/>
        <v>34</v>
      </c>
      <c r="E39" s="61">
        <f aca="true" t="shared" si="24" ref="E39:Y39">SUM(E40:E41)</f>
        <v>11</v>
      </c>
      <c r="F39" s="61">
        <f t="shared" si="24"/>
        <v>9</v>
      </c>
      <c r="G39" s="61">
        <f t="shared" si="24"/>
        <v>2</v>
      </c>
      <c r="H39" s="61">
        <f t="shared" si="24"/>
        <v>0</v>
      </c>
      <c r="I39" s="318">
        <f t="shared" si="24"/>
        <v>12</v>
      </c>
      <c r="J39" s="319">
        <f t="shared" si="24"/>
        <v>17</v>
      </c>
      <c r="K39" s="61">
        <f t="shared" si="24"/>
        <v>5</v>
      </c>
      <c r="L39" s="61">
        <f t="shared" si="24"/>
        <v>1</v>
      </c>
      <c r="M39" s="61">
        <f t="shared" si="24"/>
        <v>2</v>
      </c>
      <c r="N39" s="61">
        <f t="shared" si="24"/>
        <v>4</v>
      </c>
      <c r="O39" s="61">
        <f t="shared" si="24"/>
        <v>0</v>
      </c>
      <c r="P39" s="318">
        <f t="shared" si="24"/>
        <v>5</v>
      </c>
      <c r="Q39" s="319">
        <f t="shared" si="24"/>
        <v>13</v>
      </c>
      <c r="R39" s="61">
        <f t="shared" si="24"/>
        <v>5</v>
      </c>
      <c r="S39" s="61">
        <f t="shared" si="24"/>
        <v>2</v>
      </c>
      <c r="T39" s="61">
        <f t="shared" si="24"/>
        <v>6</v>
      </c>
      <c r="U39" s="318">
        <f t="shared" si="24"/>
        <v>28</v>
      </c>
      <c r="V39" s="319">
        <f t="shared" si="24"/>
        <v>0</v>
      </c>
      <c r="W39" s="61">
        <f t="shared" si="24"/>
        <v>0</v>
      </c>
      <c r="X39" s="61">
        <f t="shared" si="24"/>
        <v>0</v>
      </c>
      <c r="Y39" s="318">
        <f t="shared" si="24"/>
        <v>0</v>
      </c>
      <c r="Z39" s="321">
        <f aca="true" t="shared" si="25" ref="Z39:AO39">SUM(Z40:Z41)</f>
        <v>3</v>
      </c>
      <c r="AA39" s="61">
        <f t="shared" si="25"/>
        <v>0</v>
      </c>
      <c r="AB39" s="61">
        <f t="shared" si="25"/>
        <v>1</v>
      </c>
      <c r="AC39" s="63">
        <f t="shared" si="25"/>
        <v>2</v>
      </c>
      <c r="AD39" s="65">
        <f t="shared" si="25"/>
        <v>825</v>
      </c>
      <c r="AE39" s="66">
        <f t="shared" si="25"/>
        <v>108</v>
      </c>
      <c r="AF39" s="68">
        <f t="shared" si="25"/>
        <v>311</v>
      </c>
      <c r="AG39" s="240">
        <f t="shared" si="9"/>
        <v>32227</v>
      </c>
      <c r="AH39" s="66">
        <f t="shared" si="25"/>
        <v>30799</v>
      </c>
      <c r="AI39" s="66">
        <f t="shared" si="25"/>
        <v>25452</v>
      </c>
      <c r="AJ39" s="66">
        <f t="shared" si="25"/>
        <v>5347</v>
      </c>
      <c r="AK39" s="66">
        <f t="shared" si="25"/>
        <v>355</v>
      </c>
      <c r="AL39" s="66">
        <f t="shared" si="25"/>
        <v>1010</v>
      </c>
      <c r="AM39" s="66">
        <f t="shared" si="25"/>
        <v>0</v>
      </c>
      <c r="AN39" s="66">
        <f t="shared" si="25"/>
        <v>63</v>
      </c>
      <c r="AO39" s="330">
        <f t="shared" si="25"/>
        <v>0</v>
      </c>
    </row>
    <row r="40" spans="2:41" ht="15" customHeight="1">
      <c r="B40" s="1037"/>
      <c r="C40" s="69" t="s">
        <v>102</v>
      </c>
      <c r="D40" s="18">
        <f t="shared" si="10"/>
        <v>23</v>
      </c>
      <c r="E40" s="19">
        <v>6</v>
      </c>
      <c r="F40" s="19">
        <v>7</v>
      </c>
      <c r="G40" s="19">
        <v>2</v>
      </c>
      <c r="H40" s="19"/>
      <c r="I40" s="20">
        <v>8</v>
      </c>
      <c r="J40" s="21">
        <f>SUM(K40:P40)</f>
        <v>4</v>
      </c>
      <c r="K40" s="19">
        <v>1</v>
      </c>
      <c r="L40" s="19"/>
      <c r="M40" s="19">
        <v>2</v>
      </c>
      <c r="N40" s="19">
        <v>1</v>
      </c>
      <c r="O40" s="19"/>
      <c r="P40" s="21"/>
      <c r="Q40" s="18">
        <f>SUM(R40:T40)</f>
        <v>5</v>
      </c>
      <c r="R40" s="19">
        <v>1</v>
      </c>
      <c r="S40" s="19"/>
      <c r="T40" s="19">
        <v>4</v>
      </c>
      <c r="U40" s="20">
        <v>11</v>
      </c>
      <c r="V40" s="21">
        <f>SUM(W40:Y40)</f>
        <v>0</v>
      </c>
      <c r="W40" s="19"/>
      <c r="X40" s="19"/>
      <c r="Y40" s="20"/>
      <c r="Z40" s="18">
        <f>SUM(AA40:AC40)</f>
        <v>2</v>
      </c>
      <c r="AA40" s="19"/>
      <c r="AB40" s="19"/>
      <c r="AC40" s="21">
        <v>2</v>
      </c>
      <c r="AD40" s="22">
        <v>109</v>
      </c>
      <c r="AE40" s="23">
        <v>60</v>
      </c>
      <c r="AF40" s="24">
        <v>296</v>
      </c>
      <c r="AG40" s="25">
        <f t="shared" si="9"/>
        <v>11403</v>
      </c>
      <c r="AH40" s="23">
        <f>AI40+AJ40</f>
        <v>10099</v>
      </c>
      <c r="AI40" s="23">
        <v>8498</v>
      </c>
      <c r="AJ40" s="23">
        <v>1601</v>
      </c>
      <c r="AK40" s="23">
        <v>286</v>
      </c>
      <c r="AL40" s="23">
        <v>1010</v>
      </c>
      <c r="AM40" s="23"/>
      <c r="AN40" s="25">
        <v>8</v>
      </c>
      <c r="AO40" s="325"/>
    </row>
    <row r="41" spans="2:41" ht="15" customHeight="1">
      <c r="B41" s="1038"/>
      <c r="C41" s="316" t="s">
        <v>183</v>
      </c>
      <c r="D41" s="315">
        <f t="shared" si="10"/>
        <v>11</v>
      </c>
      <c r="E41" s="53">
        <v>5</v>
      </c>
      <c r="F41" s="53">
        <v>2</v>
      </c>
      <c r="G41" s="53"/>
      <c r="H41" s="53"/>
      <c r="I41" s="64">
        <v>4</v>
      </c>
      <c r="J41" s="52">
        <f>SUM(K41:P41)</f>
        <v>13</v>
      </c>
      <c r="K41" s="53">
        <v>4</v>
      </c>
      <c r="L41" s="53">
        <v>1</v>
      </c>
      <c r="M41" s="53"/>
      <c r="N41" s="53">
        <v>3</v>
      </c>
      <c r="O41" s="53"/>
      <c r="P41" s="54">
        <v>5</v>
      </c>
      <c r="Q41" s="52">
        <f>SUM(R41:T41)</f>
        <v>8</v>
      </c>
      <c r="R41" s="53">
        <v>4</v>
      </c>
      <c r="S41" s="53">
        <v>2</v>
      </c>
      <c r="T41" s="53">
        <v>2</v>
      </c>
      <c r="U41" s="64">
        <v>17</v>
      </c>
      <c r="V41" s="54">
        <f>SUM(W41:Y41)</f>
        <v>0</v>
      </c>
      <c r="W41" s="53"/>
      <c r="X41" s="53"/>
      <c r="Y41" s="64"/>
      <c r="Z41" s="52">
        <f>SUM(AA41:AC41)</f>
        <v>1</v>
      </c>
      <c r="AA41" s="53"/>
      <c r="AB41" s="53">
        <v>1</v>
      </c>
      <c r="AC41" s="54"/>
      <c r="AD41" s="55">
        <v>716</v>
      </c>
      <c r="AE41" s="56">
        <v>48</v>
      </c>
      <c r="AF41" s="57">
        <v>15</v>
      </c>
      <c r="AG41" s="58">
        <f t="shared" si="9"/>
        <v>20824</v>
      </c>
      <c r="AH41" s="56">
        <f>AI41+AJ41</f>
        <v>20700</v>
      </c>
      <c r="AI41" s="56">
        <v>16954</v>
      </c>
      <c r="AJ41" s="56">
        <v>3746</v>
      </c>
      <c r="AK41" s="56">
        <v>69</v>
      </c>
      <c r="AL41" s="56"/>
      <c r="AM41" s="56"/>
      <c r="AN41" s="58">
        <v>55</v>
      </c>
      <c r="AO41" s="328"/>
    </row>
    <row r="42" spans="2:41" ht="15" customHeight="1">
      <c r="B42" s="1032" t="s">
        <v>271</v>
      </c>
      <c r="C42" s="59" t="s">
        <v>9</v>
      </c>
      <c r="D42" s="72">
        <f t="shared" si="10"/>
        <v>18</v>
      </c>
      <c r="E42" s="73">
        <f aca="true" t="shared" si="26" ref="E42:Y42">SUM(E43:E45)</f>
        <v>11</v>
      </c>
      <c r="F42" s="73">
        <f t="shared" si="26"/>
        <v>4</v>
      </c>
      <c r="G42" s="73">
        <f t="shared" si="26"/>
        <v>0</v>
      </c>
      <c r="H42" s="73">
        <f t="shared" si="26"/>
        <v>1</v>
      </c>
      <c r="I42" s="74">
        <f t="shared" si="26"/>
        <v>2</v>
      </c>
      <c r="J42" s="75">
        <f t="shared" si="26"/>
        <v>22</v>
      </c>
      <c r="K42" s="73">
        <f t="shared" si="26"/>
        <v>8</v>
      </c>
      <c r="L42" s="73">
        <f t="shared" si="26"/>
        <v>1</v>
      </c>
      <c r="M42" s="73">
        <f t="shared" si="26"/>
        <v>1</v>
      </c>
      <c r="N42" s="73">
        <f t="shared" si="26"/>
        <v>6</v>
      </c>
      <c r="O42" s="73">
        <f t="shared" si="26"/>
        <v>0</v>
      </c>
      <c r="P42" s="75">
        <f t="shared" si="26"/>
        <v>6</v>
      </c>
      <c r="Q42" s="72">
        <f t="shared" si="26"/>
        <v>10</v>
      </c>
      <c r="R42" s="73">
        <f t="shared" si="26"/>
        <v>7</v>
      </c>
      <c r="S42" s="73">
        <f t="shared" si="26"/>
        <v>0</v>
      </c>
      <c r="T42" s="73">
        <f t="shared" si="26"/>
        <v>3</v>
      </c>
      <c r="U42" s="74">
        <f t="shared" si="26"/>
        <v>13</v>
      </c>
      <c r="V42" s="75">
        <f t="shared" si="26"/>
        <v>2</v>
      </c>
      <c r="W42" s="73">
        <f t="shared" si="26"/>
        <v>0</v>
      </c>
      <c r="X42" s="73">
        <f t="shared" si="26"/>
        <v>0</v>
      </c>
      <c r="Y42" s="74">
        <f t="shared" si="26"/>
        <v>2</v>
      </c>
      <c r="Z42" s="36">
        <f aca="true" t="shared" si="27" ref="Z42:AO42">SUM(Z43:Z45)</f>
        <v>4</v>
      </c>
      <c r="AA42" s="37">
        <f t="shared" si="27"/>
        <v>0</v>
      </c>
      <c r="AB42" s="37">
        <f t="shared" si="27"/>
        <v>0</v>
      </c>
      <c r="AC42" s="39">
        <f t="shared" si="27"/>
        <v>4</v>
      </c>
      <c r="AD42" s="40">
        <f t="shared" si="27"/>
        <v>1715</v>
      </c>
      <c r="AE42" s="41">
        <f t="shared" si="27"/>
        <v>24</v>
      </c>
      <c r="AF42" s="42">
        <f t="shared" si="27"/>
        <v>6</v>
      </c>
      <c r="AG42" s="43">
        <f t="shared" si="9"/>
        <v>100549</v>
      </c>
      <c r="AH42" s="41">
        <f t="shared" si="27"/>
        <v>99420</v>
      </c>
      <c r="AI42" s="41">
        <f t="shared" si="27"/>
        <v>60703</v>
      </c>
      <c r="AJ42" s="41">
        <f t="shared" si="27"/>
        <v>38717</v>
      </c>
      <c r="AK42" s="41">
        <f t="shared" si="27"/>
        <v>18</v>
      </c>
      <c r="AL42" s="41">
        <f t="shared" si="27"/>
        <v>0</v>
      </c>
      <c r="AM42" s="41">
        <f t="shared" si="27"/>
        <v>0</v>
      </c>
      <c r="AN42" s="43">
        <f t="shared" si="27"/>
        <v>1111</v>
      </c>
      <c r="AO42" s="329">
        <f t="shared" si="27"/>
        <v>0</v>
      </c>
    </row>
    <row r="43" spans="2:41" ht="15" customHeight="1">
      <c r="B43" s="1033"/>
      <c r="C43" s="76" t="s">
        <v>21</v>
      </c>
      <c r="D43" s="44">
        <f t="shared" si="10"/>
        <v>12</v>
      </c>
      <c r="E43" s="45">
        <v>7</v>
      </c>
      <c r="F43" s="45">
        <v>3</v>
      </c>
      <c r="G43" s="45"/>
      <c r="H43" s="45">
        <v>1</v>
      </c>
      <c r="I43" s="46">
        <v>1</v>
      </c>
      <c r="J43" s="47">
        <f>SUM(K43:P43)</f>
        <v>9</v>
      </c>
      <c r="K43" s="45">
        <v>5</v>
      </c>
      <c r="L43" s="45">
        <v>1</v>
      </c>
      <c r="M43" s="45"/>
      <c r="N43" s="45">
        <v>1</v>
      </c>
      <c r="O43" s="45"/>
      <c r="P43" s="47">
        <v>2</v>
      </c>
      <c r="Q43" s="44">
        <f>SUM(R43:T43)</f>
        <v>4</v>
      </c>
      <c r="R43" s="45">
        <v>3</v>
      </c>
      <c r="S43" s="45"/>
      <c r="T43" s="45">
        <v>1</v>
      </c>
      <c r="U43" s="46">
        <v>5</v>
      </c>
      <c r="V43" s="47">
        <f>SUM(W43:Y43)</f>
        <v>1</v>
      </c>
      <c r="W43" s="45"/>
      <c r="X43" s="45"/>
      <c r="Y43" s="46">
        <v>1</v>
      </c>
      <c r="Z43" s="18">
        <f>SUM(AA43:AC43)</f>
        <v>3</v>
      </c>
      <c r="AA43" s="19"/>
      <c r="AB43" s="19"/>
      <c r="AC43" s="21">
        <v>3</v>
      </c>
      <c r="AD43" s="22">
        <v>739</v>
      </c>
      <c r="AE43" s="23"/>
      <c r="AF43" s="24">
        <v>4</v>
      </c>
      <c r="AG43" s="25">
        <f t="shared" si="9"/>
        <v>50982</v>
      </c>
      <c r="AH43" s="23">
        <f>AI43+AJ43</f>
        <v>50834</v>
      </c>
      <c r="AI43" s="23">
        <v>34009</v>
      </c>
      <c r="AJ43" s="23">
        <v>16825</v>
      </c>
      <c r="AK43" s="23">
        <v>18</v>
      </c>
      <c r="AL43" s="23"/>
      <c r="AM43" s="23"/>
      <c r="AN43" s="25">
        <v>130</v>
      </c>
      <c r="AO43" s="325"/>
    </row>
    <row r="44" spans="2:41" ht="15" customHeight="1">
      <c r="B44" s="1033"/>
      <c r="C44" s="76" t="s">
        <v>22</v>
      </c>
      <c r="D44" s="44">
        <f t="shared" si="10"/>
        <v>5</v>
      </c>
      <c r="E44" s="19">
        <v>4</v>
      </c>
      <c r="F44" s="19">
        <v>1</v>
      </c>
      <c r="G44" s="19"/>
      <c r="H44" s="19"/>
      <c r="I44" s="20"/>
      <c r="J44" s="21">
        <f>SUM(K44:P44)</f>
        <v>13</v>
      </c>
      <c r="K44" s="19">
        <v>3</v>
      </c>
      <c r="L44" s="19"/>
      <c r="M44" s="19">
        <v>1</v>
      </c>
      <c r="N44" s="19">
        <v>5</v>
      </c>
      <c r="O44" s="19"/>
      <c r="P44" s="21">
        <v>4</v>
      </c>
      <c r="Q44" s="18">
        <f>SUM(R44:T44)</f>
        <v>6</v>
      </c>
      <c r="R44" s="19">
        <v>4</v>
      </c>
      <c r="S44" s="19"/>
      <c r="T44" s="19">
        <v>2</v>
      </c>
      <c r="U44" s="20">
        <v>8</v>
      </c>
      <c r="V44" s="21">
        <f>SUM(W44:Y44)</f>
        <v>1</v>
      </c>
      <c r="W44" s="19"/>
      <c r="X44" s="19"/>
      <c r="Y44" s="20">
        <v>1</v>
      </c>
      <c r="Z44" s="18">
        <f>SUM(AA44:AC44)</f>
        <v>1</v>
      </c>
      <c r="AA44" s="19"/>
      <c r="AB44" s="19"/>
      <c r="AC44" s="21">
        <v>1</v>
      </c>
      <c r="AD44" s="22">
        <v>976</v>
      </c>
      <c r="AE44" s="23">
        <v>24</v>
      </c>
      <c r="AF44" s="24">
        <v>2</v>
      </c>
      <c r="AG44" s="25">
        <f t="shared" si="9"/>
        <v>49062</v>
      </c>
      <c r="AH44" s="23">
        <f>AI44+AJ44</f>
        <v>48586</v>
      </c>
      <c r="AI44" s="23">
        <v>26694</v>
      </c>
      <c r="AJ44" s="23">
        <v>21892</v>
      </c>
      <c r="AK44" s="23"/>
      <c r="AL44" s="23"/>
      <c r="AM44" s="23"/>
      <c r="AN44" s="25">
        <v>476</v>
      </c>
      <c r="AO44" s="325"/>
    </row>
    <row r="45" spans="2:41" ht="15" customHeight="1">
      <c r="B45" s="1034"/>
      <c r="C45" s="77" t="s">
        <v>23</v>
      </c>
      <c r="D45" s="52">
        <f t="shared" si="10"/>
        <v>1</v>
      </c>
      <c r="E45" s="53"/>
      <c r="F45" s="53"/>
      <c r="G45" s="53"/>
      <c r="H45" s="53"/>
      <c r="I45" s="320">
        <v>1</v>
      </c>
      <c r="J45" s="54">
        <f>SUM(K45:P45)</f>
        <v>0</v>
      </c>
      <c r="K45" s="53"/>
      <c r="L45" s="53"/>
      <c r="M45" s="53"/>
      <c r="N45" s="53"/>
      <c r="O45" s="53"/>
      <c r="P45" s="54"/>
      <c r="Q45" s="52">
        <f>SUM(R45:T45)</f>
        <v>0</v>
      </c>
      <c r="R45" s="53"/>
      <c r="S45" s="53"/>
      <c r="T45" s="53"/>
      <c r="U45" s="64"/>
      <c r="V45" s="54">
        <f>SUM(W45:Y45)</f>
        <v>0</v>
      </c>
      <c r="W45" s="53"/>
      <c r="X45" s="53"/>
      <c r="Y45" s="64"/>
      <c r="Z45" s="44">
        <f>SUM(AA45:AC45)</f>
        <v>0</v>
      </c>
      <c r="AA45" s="45"/>
      <c r="AB45" s="45"/>
      <c r="AC45" s="47"/>
      <c r="AD45" s="48"/>
      <c r="AE45" s="49"/>
      <c r="AF45" s="50"/>
      <c r="AG45" s="51">
        <f t="shared" si="9"/>
        <v>505</v>
      </c>
      <c r="AH45" s="49">
        <f>AI45+AJ45</f>
        <v>0</v>
      </c>
      <c r="AI45" s="49"/>
      <c r="AJ45" s="49"/>
      <c r="AK45" s="49"/>
      <c r="AL45" s="49"/>
      <c r="AM45" s="49"/>
      <c r="AN45" s="51">
        <v>505</v>
      </c>
      <c r="AO45" s="327"/>
    </row>
    <row r="46" spans="2:41" ht="15" customHeight="1">
      <c r="B46" s="317"/>
      <c r="C46" s="79" t="s">
        <v>26</v>
      </c>
      <c r="D46" s="78">
        <f t="shared" si="10"/>
        <v>136</v>
      </c>
      <c r="E46" s="80">
        <f aca="true" t="shared" si="28" ref="E46:Y46">SUM(E42,E39,E34,E31,E27,E21,E15)</f>
        <v>52</v>
      </c>
      <c r="F46" s="80">
        <f t="shared" si="28"/>
        <v>25</v>
      </c>
      <c r="G46" s="80">
        <f t="shared" si="28"/>
        <v>11</v>
      </c>
      <c r="H46" s="80">
        <f t="shared" si="28"/>
        <v>2</v>
      </c>
      <c r="I46" s="81">
        <f t="shared" si="28"/>
        <v>46</v>
      </c>
      <c r="J46" s="82">
        <f t="shared" si="28"/>
        <v>79</v>
      </c>
      <c r="K46" s="80">
        <f t="shared" si="28"/>
        <v>28</v>
      </c>
      <c r="L46" s="80">
        <f t="shared" si="28"/>
        <v>4</v>
      </c>
      <c r="M46" s="80">
        <f t="shared" si="28"/>
        <v>9</v>
      </c>
      <c r="N46" s="80">
        <f t="shared" si="28"/>
        <v>25</v>
      </c>
      <c r="O46" s="80">
        <f t="shared" si="28"/>
        <v>1</v>
      </c>
      <c r="P46" s="82">
        <f t="shared" si="28"/>
        <v>12</v>
      </c>
      <c r="Q46" s="78">
        <f t="shared" si="28"/>
        <v>43</v>
      </c>
      <c r="R46" s="80">
        <f t="shared" si="28"/>
        <v>24</v>
      </c>
      <c r="S46" s="80">
        <f t="shared" si="28"/>
        <v>4</v>
      </c>
      <c r="T46" s="80">
        <f t="shared" si="28"/>
        <v>15</v>
      </c>
      <c r="U46" s="81">
        <f t="shared" si="28"/>
        <v>83</v>
      </c>
      <c r="V46" s="82">
        <f t="shared" si="28"/>
        <v>8</v>
      </c>
      <c r="W46" s="80">
        <f t="shared" si="28"/>
        <v>0</v>
      </c>
      <c r="X46" s="80">
        <f t="shared" si="28"/>
        <v>0</v>
      </c>
      <c r="Y46" s="81">
        <f t="shared" si="28"/>
        <v>8</v>
      </c>
      <c r="Z46" s="78">
        <f aca="true" t="shared" si="29" ref="Z46:AF46">SUM(Z42,Z39,Z34,Z31,Z27,Z21,Z15)</f>
        <v>14</v>
      </c>
      <c r="AA46" s="80">
        <f t="shared" si="29"/>
        <v>0</v>
      </c>
      <c r="AB46" s="80">
        <f t="shared" si="29"/>
        <v>1</v>
      </c>
      <c r="AC46" s="82">
        <f t="shared" si="29"/>
        <v>13</v>
      </c>
      <c r="AD46" s="83">
        <f t="shared" si="29"/>
        <v>4663</v>
      </c>
      <c r="AE46" s="84">
        <f t="shared" si="29"/>
        <v>136</v>
      </c>
      <c r="AF46" s="85">
        <f t="shared" si="29"/>
        <v>361</v>
      </c>
      <c r="AG46" s="86">
        <f t="shared" si="9"/>
        <v>224670</v>
      </c>
      <c r="AH46" s="84">
        <f aca="true" t="shared" si="30" ref="AH46:AO46">SUM(AH42,AH39,AH34,AH31,AH27,AH21,AH15)</f>
        <v>213443</v>
      </c>
      <c r="AI46" s="84">
        <f t="shared" si="30"/>
        <v>150331</v>
      </c>
      <c r="AJ46" s="84">
        <f t="shared" si="30"/>
        <v>63112</v>
      </c>
      <c r="AK46" s="84">
        <f t="shared" si="30"/>
        <v>1008</v>
      </c>
      <c r="AL46" s="84">
        <f t="shared" si="30"/>
        <v>8384</v>
      </c>
      <c r="AM46" s="84">
        <f t="shared" si="30"/>
        <v>37</v>
      </c>
      <c r="AN46" s="86">
        <f t="shared" si="30"/>
        <v>1798</v>
      </c>
      <c r="AO46" s="323">
        <f t="shared" si="30"/>
        <v>0</v>
      </c>
    </row>
    <row r="47" spans="2:41" ht="15" customHeight="1">
      <c r="B47" s="1009" t="s">
        <v>1</v>
      </c>
      <c r="C47" s="195" t="s">
        <v>24</v>
      </c>
      <c r="D47" s="10">
        <f t="shared" si="10"/>
        <v>4</v>
      </c>
      <c r="E47" s="11"/>
      <c r="F47" s="11">
        <v>1</v>
      </c>
      <c r="G47" s="11"/>
      <c r="H47" s="11"/>
      <c r="I47" s="12">
        <v>3</v>
      </c>
      <c r="J47" s="13">
        <f>SUM(K47:P47)</f>
        <v>0</v>
      </c>
      <c r="K47" s="11"/>
      <c r="L47" s="11"/>
      <c r="M47" s="11"/>
      <c r="N47" s="11"/>
      <c r="O47" s="11"/>
      <c r="P47" s="13"/>
      <c r="Q47" s="10">
        <f>SUM(R47:T47)</f>
        <v>0</v>
      </c>
      <c r="R47" s="11"/>
      <c r="S47" s="11"/>
      <c r="T47" s="11"/>
      <c r="U47" s="12"/>
      <c r="V47" s="13">
        <f>SUM(W47:Y47)</f>
        <v>0</v>
      </c>
      <c r="W47" s="11"/>
      <c r="X47" s="11"/>
      <c r="Y47" s="12"/>
      <c r="Z47" s="10">
        <f>SUM(AA47:AC47)</f>
        <v>0</v>
      </c>
      <c r="AA47" s="11"/>
      <c r="AB47" s="11"/>
      <c r="AC47" s="13"/>
      <c r="AD47" s="14"/>
      <c r="AE47" s="15"/>
      <c r="AF47" s="16"/>
      <c r="AG47" s="17">
        <f t="shared" si="9"/>
        <v>27</v>
      </c>
      <c r="AH47" s="15">
        <f>AI47+AJ47</f>
        <v>0</v>
      </c>
      <c r="AI47" s="15"/>
      <c r="AJ47" s="15"/>
      <c r="AK47" s="15"/>
      <c r="AL47" s="15"/>
      <c r="AM47" s="15"/>
      <c r="AN47" s="17">
        <v>27</v>
      </c>
      <c r="AO47" s="324"/>
    </row>
    <row r="48" spans="2:41" ht="15" customHeight="1">
      <c r="B48" s="1010"/>
      <c r="C48" s="70" t="s">
        <v>25</v>
      </c>
      <c r="D48" s="52">
        <f t="shared" si="10"/>
        <v>5</v>
      </c>
      <c r="E48" s="53"/>
      <c r="F48" s="53"/>
      <c r="G48" s="53"/>
      <c r="H48" s="53"/>
      <c r="I48" s="64">
        <v>5</v>
      </c>
      <c r="J48" s="54">
        <f>SUM(K48:P48)</f>
        <v>0</v>
      </c>
      <c r="K48" s="53"/>
      <c r="L48" s="53"/>
      <c r="M48" s="53"/>
      <c r="N48" s="53"/>
      <c r="O48" s="53"/>
      <c r="P48" s="54"/>
      <c r="Q48" s="52">
        <f>SUM(R48:T48)</f>
        <v>1</v>
      </c>
      <c r="R48" s="53"/>
      <c r="S48" s="53"/>
      <c r="T48" s="53">
        <v>1</v>
      </c>
      <c r="U48" s="64">
        <v>3</v>
      </c>
      <c r="V48" s="54">
        <f>SUM(W48:Y48)</f>
        <v>1</v>
      </c>
      <c r="W48" s="53"/>
      <c r="X48" s="53"/>
      <c r="Y48" s="64">
        <v>1</v>
      </c>
      <c r="Z48" s="52">
        <f>SUM(AA48:AC48)</f>
        <v>0</v>
      </c>
      <c r="AA48" s="53"/>
      <c r="AB48" s="53"/>
      <c r="AC48" s="54"/>
      <c r="AD48" s="55"/>
      <c r="AE48" s="56"/>
      <c r="AF48" s="57"/>
      <c r="AG48" s="58"/>
      <c r="AH48" s="56"/>
      <c r="AI48" s="56"/>
      <c r="AJ48" s="56"/>
      <c r="AK48" s="56"/>
      <c r="AL48" s="56"/>
      <c r="AM48" s="56"/>
      <c r="AN48" s="58"/>
      <c r="AO48" s="328"/>
    </row>
  </sheetData>
  <sheetProtection/>
  <mergeCells count="49">
    <mergeCell ref="AG2:AO2"/>
    <mergeCell ref="B6:B14"/>
    <mergeCell ref="N3:P3"/>
    <mergeCell ref="K3:M3"/>
    <mergeCell ref="B42:B45"/>
    <mergeCell ref="B27:B30"/>
    <mergeCell ref="B34:B38"/>
    <mergeCell ref="B39:B41"/>
    <mergeCell ref="B31:B33"/>
    <mergeCell ref="B21:B26"/>
    <mergeCell ref="AH3:AJ3"/>
    <mergeCell ref="B5:C5"/>
    <mergeCell ref="AL3:AL4"/>
    <mergeCell ref="AN3:AN4"/>
    <mergeCell ref="AK3:AK4"/>
    <mergeCell ref="AO3:AO4"/>
    <mergeCell ref="AM3:AM4"/>
    <mergeCell ref="J3:J4"/>
    <mergeCell ref="B2:C4"/>
    <mergeCell ref="Z2:AC2"/>
    <mergeCell ref="AD2:AF2"/>
    <mergeCell ref="B47:B48"/>
    <mergeCell ref="D3:D4"/>
    <mergeCell ref="D2:I2"/>
    <mergeCell ref="E3:E4"/>
    <mergeCell ref="F3:F4"/>
    <mergeCell ref="G3:G4"/>
    <mergeCell ref="H3:H4"/>
    <mergeCell ref="I3:I4"/>
    <mergeCell ref="B15:B20"/>
    <mergeCell ref="V2:Y2"/>
    <mergeCell ref="U2:U4"/>
    <mergeCell ref="Q2:T2"/>
    <mergeCell ref="J2:P2"/>
    <mergeCell ref="Z3:Z4"/>
    <mergeCell ref="Y3:Y4"/>
    <mergeCell ref="X3:X4"/>
    <mergeCell ref="W3:W4"/>
    <mergeCell ref="V3:V4"/>
    <mergeCell ref="T3:T4"/>
    <mergeCell ref="S3:S4"/>
    <mergeCell ref="R3:R4"/>
    <mergeCell ref="Q3:Q4"/>
    <mergeCell ref="AG3:AG4"/>
    <mergeCell ref="AF3:AF4"/>
    <mergeCell ref="AD3:AE3"/>
    <mergeCell ref="AC3:AC4"/>
    <mergeCell ref="AB3:AB4"/>
    <mergeCell ref="AA3:AA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消防＠谷岡</cp:lastModifiedBy>
  <cp:lastPrinted>2015-03-12T01:15:11Z</cp:lastPrinted>
  <dcterms:created xsi:type="dcterms:W3CDTF">2002-01-08T00:02:50Z</dcterms:created>
  <dcterms:modified xsi:type="dcterms:W3CDTF">2015-12-18T02:22:00Z</dcterms:modified>
  <cp:category/>
  <cp:version/>
  <cp:contentType/>
  <cp:contentStatus/>
</cp:coreProperties>
</file>